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6.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7.xml" ContentType="application/vnd.openxmlformats-officedocument.drawing+xml"/>
  <Override PartName="/xl/comments1.xml" ContentType="application/vnd.openxmlformats-officedocument.spreadsheetml.comment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8.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hmt-shares.hmt.local\userprofiles\RMallows\Desktop\All NIA Supplementary Documents pdfs\NIA New External Supporting Documents\"/>
    </mc:Choice>
  </mc:AlternateContent>
  <bookViews>
    <workbookView xWindow="0" yWindow="0" windowWidth="20490" windowHeight="7530"/>
  </bookViews>
  <sheets>
    <sheet name="Title" sheetId="2" r:id="rId1"/>
    <sheet name="Version Control" sheetId="3" r:id="rId2"/>
    <sheet name="Key" sheetId="4" state="hidden" r:id="rId3"/>
    <sheet name="Inputs &gt;&gt;" sheetId="5" r:id="rId4"/>
    <sheet name="Assumptions" sheetId="23" r:id="rId5"/>
    <sheet name="Conversion Rates" sheetId="19" r:id="rId6"/>
    <sheet name="Outputs &gt;&gt;" sheetId="6" r:id="rId7"/>
    <sheet name="Summary" sheetId="11" r:id="rId8"/>
    <sheet name="Vehicle Parc" sheetId="8" r:id="rId9"/>
    <sheet name="Charge Points" sheetId="7" r:id="rId10"/>
    <sheet name="Electricity Distr Reinforcement" sheetId="9" r:id="rId11"/>
    <sheet name="Transmission Costs" sheetId="21" r:id="rId12"/>
    <sheet name="Electricity Generation" sheetId="12" r:id="rId13"/>
    <sheet name="Storage" sheetId="13" r:id="rId14"/>
  </sheets>
  <externalReferences>
    <externalReference r:id="rId15"/>
    <externalReference r:id="rId16"/>
  </externalReferences>
  <definedNames>
    <definedName name="_xlnm._FilterDatabase" localSheetId="9" hidden="1">'Charge Points'!#REF!</definedName>
    <definedName name="_xlnm._FilterDatabase" localSheetId="8" hidden="1">'Vehicle Parc'!$B$289:$AO$769</definedName>
    <definedName name="TABLE_ElecConsump">#REF!</definedName>
    <definedName name="TABLE_ElecGen">'Electricity Generation'!$B$195:$D$291</definedName>
    <definedName name="TABLE_ElecGenCap">'Electricity Generation'!$B$41:$D$163</definedName>
    <definedName name="TABLE_ElecGenCosts">'Electricity Generation'!$B$7:$H$36</definedName>
    <definedName name="TABLE_NetCO2Emissions">#REF!</definedName>
    <definedName name="TABLE_PeakReserveMargin_Demand">#REF!</definedName>
    <definedName name="TABLE_PeakReserveMargin_Supply">#REF!</definedName>
    <definedName name="TABLE_po_CarFuelDemand">'Vehicle Parc'!$B$85:$AO$117</definedName>
    <definedName name="TABLE_po_CarServiceDemand">'Vehicle Parc'!$B$185:$AO$217</definedName>
    <definedName name="TABLE_po_CarVehicleParc">'Vehicle Parc'!$B$6:$AO$30</definedName>
    <definedName name="TABLE_po_ElecChargingNetworkCapex">'Charge Points'!$B$51:$AM$57</definedName>
    <definedName name="TABLE_po_ElecChargingNetworkOpex">'Charge Points'!$B$162:$AM$168</definedName>
    <definedName name="TABLE_po_ElecDemandProfilesPIV">'Vehicle Parc'!$B$289:$AO$769</definedName>
    <definedName name="TABLE_po_ElecDistNetworkCapex">'Electricity Distr Reinforcement'!$B$6:$AM$7</definedName>
    <definedName name="TABLE_po_NumberOfChargingPosts">'Charge Points'!$B$6:$AM$10</definedName>
    <definedName name="TABLE_po_VanFuelDemand">'Vehicle Parc'!$B$119:$AO$151</definedName>
    <definedName name="TABLE_po_VanServiceDemand">'Vehicle Parc'!$B$219:$AO$251</definedName>
    <definedName name="TABLE_po_VanVehicleParc">'Vehicle Parc'!$B$32:$AO$56</definedName>
    <definedName name="TABLE_SpaceHeatGenCap">#REF!</definedName>
    <definedName name="TABLE_SpaceHeatProduction">#REF!</definedName>
    <definedName name="TABLE_StorageCapacity">Storage!$B$6:$D$69</definedName>
    <definedName name="TABLE_StoragePowerRating">Storage!$B$82:$D$143</definedName>
    <definedName name="TABLE_TransmissionCosts">'Transmission Costs'!$B$6:$C$12</definedName>
    <definedName name="Title" localSheetId="4">[1]Title!$A$2</definedName>
    <definedName name="Title" localSheetId="11">[2]Title!$A$2</definedName>
    <definedName name="Title">Title!$A$2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2" i="7" l="1"/>
  <c r="E92" i="7"/>
  <c r="F92" i="7"/>
  <c r="G92" i="7"/>
  <c r="H92" i="7"/>
  <c r="I92" i="7"/>
  <c r="J92" i="7"/>
  <c r="K92" i="7"/>
  <c r="L92" i="7"/>
  <c r="M92" i="7"/>
  <c r="N92" i="7"/>
  <c r="O92" i="7"/>
  <c r="P92" i="7"/>
  <c r="Q92" i="7"/>
  <c r="R92" i="7"/>
  <c r="S92" i="7"/>
  <c r="T92" i="7"/>
  <c r="U92" i="7"/>
  <c r="V92" i="7"/>
  <c r="W92" i="7"/>
  <c r="X92" i="7"/>
  <c r="Y92" i="7"/>
  <c r="Z92" i="7"/>
  <c r="AA92" i="7"/>
  <c r="AB92" i="7"/>
  <c r="AC92" i="7"/>
  <c r="AD92" i="7"/>
  <c r="AE92" i="7"/>
  <c r="AF92" i="7"/>
  <c r="AG92" i="7"/>
  <c r="AH92" i="7"/>
  <c r="AI92" i="7"/>
  <c r="AJ92" i="7"/>
  <c r="AK92" i="7"/>
  <c r="AL92" i="7"/>
  <c r="AM92" i="7"/>
  <c r="D169" i="7"/>
  <c r="E169" i="7"/>
  <c r="F169" i="7"/>
  <c r="G169" i="7"/>
  <c r="H169" i="7"/>
  <c r="I169" i="7"/>
  <c r="J169" i="7"/>
  <c r="K169" i="7"/>
  <c r="L169" i="7"/>
  <c r="M169" i="7"/>
  <c r="N169" i="7"/>
  <c r="O169" i="7"/>
  <c r="P169" i="7"/>
  <c r="Q169" i="7"/>
  <c r="R169" i="7"/>
  <c r="S169" i="7"/>
  <c r="T169" i="7"/>
  <c r="U169" i="7"/>
  <c r="V169" i="7"/>
  <c r="W169" i="7"/>
  <c r="X169" i="7"/>
  <c r="Y169" i="7"/>
  <c r="Z169" i="7"/>
  <c r="AA169" i="7"/>
  <c r="AB169" i="7"/>
  <c r="AC169" i="7"/>
  <c r="AD169" i="7"/>
  <c r="AE169" i="7"/>
  <c r="AF169" i="7"/>
  <c r="AG169" i="7"/>
  <c r="AH169" i="7"/>
  <c r="AI169" i="7"/>
  <c r="AJ169" i="7"/>
  <c r="AK169" i="7"/>
  <c r="AL169" i="7"/>
  <c r="AM169" i="7"/>
  <c r="D158" i="7"/>
  <c r="D125" i="7"/>
  <c r="D129" i="7"/>
  <c r="E158" i="7"/>
  <c r="E125" i="7"/>
  <c r="E129" i="7"/>
  <c r="F158" i="7"/>
  <c r="F125" i="7"/>
  <c r="F129" i="7"/>
  <c r="G158" i="7"/>
  <c r="G125" i="7"/>
  <c r="G129" i="7"/>
  <c r="H158" i="7"/>
  <c r="H125" i="7"/>
  <c r="H129" i="7"/>
  <c r="I158" i="7"/>
  <c r="I125" i="7"/>
  <c r="I129" i="7"/>
  <c r="J158" i="7"/>
  <c r="J125" i="7"/>
  <c r="J129" i="7"/>
  <c r="K158" i="7"/>
  <c r="K125" i="7"/>
  <c r="K129" i="7"/>
  <c r="L158" i="7"/>
  <c r="L125" i="7"/>
  <c r="L129" i="7"/>
  <c r="M158" i="7"/>
  <c r="M125" i="7"/>
  <c r="M129" i="7"/>
  <c r="N158" i="7"/>
  <c r="N125" i="7"/>
  <c r="N129" i="7"/>
  <c r="O158" i="7"/>
  <c r="O125" i="7"/>
  <c r="O129" i="7"/>
  <c r="P158" i="7"/>
  <c r="P125" i="7"/>
  <c r="P129" i="7"/>
  <c r="Q158" i="7"/>
  <c r="Q125" i="7"/>
  <c r="Q129" i="7"/>
  <c r="R158" i="7"/>
  <c r="R125" i="7"/>
  <c r="R129" i="7"/>
  <c r="S158" i="7"/>
  <c r="S125" i="7"/>
  <c r="S129" i="7"/>
  <c r="T158" i="7"/>
  <c r="T125" i="7"/>
  <c r="T129" i="7"/>
  <c r="U158" i="7"/>
  <c r="U125" i="7"/>
  <c r="U129" i="7"/>
  <c r="V158" i="7"/>
  <c r="V125" i="7"/>
  <c r="V129" i="7"/>
  <c r="W158" i="7"/>
  <c r="W125" i="7"/>
  <c r="W129" i="7"/>
  <c r="X158" i="7"/>
  <c r="X125" i="7"/>
  <c r="X129" i="7"/>
  <c r="Y158" i="7"/>
  <c r="Y125" i="7"/>
  <c r="Y129" i="7"/>
  <c r="Z158" i="7"/>
  <c r="Z125" i="7"/>
  <c r="Z129" i="7"/>
  <c r="AA158" i="7"/>
  <c r="AA125" i="7"/>
  <c r="AA129" i="7"/>
  <c r="AB158" i="7"/>
  <c r="AB125" i="7"/>
  <c r="AB129" i="7"/>
  <c r="AC158" i="7"/>
  <c r="AC125" i="7"/>
  <c r="AC129" i="7"/>
  <c r="AD158" i="7"/>
  <c r="AD125" i="7"/>
  <c r="AD129" i="7"/>
  <c r="AE158" i="7"/>
  <c r="AE125" i="7"/>
  <c r="AE129" i="7"/>
  <c r="AF158" i="7"/>
  <c r="AF125" i="7"/>
  <c r="AF129" i="7"/>
  <c r="AG158" i="7"/>
  <c r="AG125" i="7"/>
  <c r="AG129" i="7"/>
  <c r="AH158" i="7"/>
  <c r="AH125" i="7"/>
  <c r="AH129" i="7"/>
  <c r="AI158" i="7"/>
  <c r="AI125" i="7"/>
  <c r="AI129" i="7"/>
  <c r="AJ158" i="7"/>
  <c r="AJ125" i="7"/>
  <c r="AJ129" i="7"/>
  <c r="AK158" i="7"/>
  <c r="AK125" i="7"/>
  <c r="AK129" i="7"/>
  <c r="AL158" i="7"/>
  <c r="AL125" i="7"/>
  <c r="AL129" i="7"/>
  <c r="AM158" i="7"/>
  <c r="AM125" i="7"/>
  <c r="AM129" i="7"/>
  <c r="E120" i="7"/>
  <c r="E88" i="7"/>
  <c r="F120" i="7"/>
  <c r="F88" i="7"/>
  <c r="G120" i="7"/>
  <c r="G88" i="7"/>
  <c r="H120" i="7"/>
  <c r="H88" i="7"/>
  <c r="I120" i="7"/>
  <c r="I88" i="7"/>
  <c r="J120" i="7"/>
  <c r="J88" i="7"/>
  <c r="K120" i="7"/>
  <c r="K88" i="7"/>
  <c r="L120" i="7"/>
  <c r="L88" i="7"/>
  <c r="M120" i="7"/>
  <c r="M88" i="7"/>
  <c r="N120" i="7"/>
  <c r="N88" i="7"/>
  <c r="O120" i="7"/>
  <c r="O88" i="7"/>
  <c r="P120" i="7"/>
  <c r="P88" i="7"/>
  <c r="Q120" i="7"/>
  <c r="Q88" i="7"/>
  <c r="R120" i="7"/>
  <c r="R88" i="7"/>
  <c r="S120" i="7"/>
  <c r="S88" i="7"/>
  <c r="T120" i="7"/>
  <c r="T88" i="7"/>
  <c r="U120" i="7"/>
  <c r="U88" i="7"/>
  <c r="V120" i="7"/>
  <c r="V88" i="7"/>
  <c r="W120" i="7"/>
  <c r="W88" i="7"/>
  <c r="X120" i="7"/>
  <c r="X88" i="7"/>
  <c r="Y120" i="7"/>
  <c r="Y88" i="7"/>
  <c r="Z120" i="7"/>
  <c r="Z88" i="7"/>
  <c r="AA120" i="7"/>
  <c r="AA88" i="7"/>
  <c r="AB120" i="7"/>
  <c r="AB88" i="7"/>
  <c r="AC120" i="7"/>
  <c r="AC88" i="7"/>
  <c r="AD120" i="7"/>
  <c r="AD88" i="7"/>
  <c r="AE120" i="7"/>
  <c r="AE88" i="7"/>
  <c r="AF120" i="7"/>
  <c r="AF88" i="7"/>
  <c r="AG120" i="7"/>
  <c r="AG88" i="7"/>
  <c r="AH120" i="7"/>
  <c r="AH88" i="7"/>
  <c r="AI120" i="7"/>
  <c r="AI88" i="7"/>
  <c r="AJ120" i="7"/>
  <c r="AJ88" i="7"/>
  <c r="AK120" i="7"/>
  <c r="AK88" i="7"/>
  <c r="AL120" i="7"/>
  <c r="AL88" i="7"/>
  <c r="AM120" i="7"/>
  <c r="AM88" i="7"/>
  <c r="D120" i="7"/>
  <c r="D88" i="7"/>
  <c r="D58" i="7"/>
  <c r="E58" i="7"/>
  <c r="F58" i="7"/>
  <c r="G58" i="7"/>
  <c r="H58" i="7"/>
  <c r="I58" i="7"/>
  <c r="J58" i="7"/>
  <c r="K58" i="7"/>
  <c r="L58" i="7"/>
  <c r="M58" i="7"/>
  <c r="N58" i="7"/>
  <c r="O58" i="7"/>
  <c r="P58" i="7"/>
  <c r="Q58" i="7"/>
  <c r="R58" i="7"/>
  <c r="S58" i="7"/>
  <c r="T58" i="7"/>
  <c r="U58" i="7"/>
  <c r="V58" i="7"/>
  <c r="W58" i="7"/>
  <c r="X58" i="7"/>
  <c r="Y58" i="7"/>
  <c r="Z58" i="7"/>
  <c r="AA58" i="7"/>
  <c r="AB58" i="7"/>
  <c r="AC58" i="7"/>
  <c r="AD58" i="7"/>
  <c r="AE58" i="7"/>
  <c r="AF58" i="7"/>
  <c r="AG58" i="7"/>
  <c r="AH58" i="7"/>
  <c r="AI58" i="7"/>
  <c r="AJ58" i="7"/>
  <c r="AK58" i="7"/>
  <c r="AL58" i="7"/>
  <c r="AM58" i="7"/>
  <c r="AA296" i="12"/>
  <c r="Z296" i="12"/>
  <c r="Y296" i="12"/>
  <c r="X296" i="12"/>
  <c r="W296" i="12"/>
  <c r="V296" i="12"/>
  <c r="AA295" i="12"/>
  <c r="Z295" i="12"/>
  <c r="Z298" i="12"/>
  <c r="Y295" i="12"/>
  <c r="X295" i="12"/>
  <c r="W295" i="12"/>
  <c r="V295" i="12"/>
  <c r="V298" i="12"/>
  <c r="AA294" i="12"/>
  <c r="AA298" i="12"/>
  <c r="Z294" i="12"/>
  <c r="Y294" i="12"/>
  <c r="Y298" i="12"/>
  <c r="X294" i="12"/>
  <c r="X298" i="12"/>
  <c r="W294" i="12"/>
  <c r="W298" i="12"/>
  <c r="V294" i="12"/>
  <c r="AA169" i="12"/>
  <c r="Z169" i="12"/>
  <c r="Y169" i="12"/>
  <c r="X169" i="12"/>
  <c r="W169" i="12"/>
  <c r="V169" i="12"/>
  <c r="AA168" i="12"/>
  <c r="Z168" i="12"/>
  <c r="Y168" i="12"/>
  <c r="X168" i="12"/>
  <c r="W168" i="12"/>
  <c r="V168" i="12"/>
  <c r="AA167" i="12"/>
  <c r="Z167" i="12"/>
  <c r="Y167" i="12"/>
  <c r="X167" i="12"/>
  <c r="W167" i="12"/>
  <c r="V167" i="12"/>
  <c r="AA166" i="12"/>
  <c r="AA170" i="12"/>
  <c r="Z166" i="12"/>
  <c r="Z170" i="12"/>
  <c r="Y166" i="12"/>
  <c r="Y170" i="12"/>
  <c r="X166" i="12"/>
  <c r="X170" i="12"/>
  <c r="W166" i="12"/>
  <c r="W170" i="12"/>
  <c r="V166" i="12"/>
  <c r="V170" i="12"/>
  <c r="AD10" i="12"/>
  <c r="AE10" i="12"/>
  <c r="AF10" i="12"/>
  <c r="AG10" i="12"/>
  <c r="AH10" i="12"/>
  <c r="AC10" i="12"/>
  <c r="AD9" i="12"/>
  <c r="AE9" i="12"/>
  <c r="AF9" i="12"/>
  <c r="AG9" i="12"/>
  <c r="AH9" i="12"/>
  <c r="AC9" i="12"/>
  <c r="AD8" i="12"/>
  <c r="AE8" i="12"/>
  <c r="AF8" i="12"/>
  <c r="AG8" i="12"/>
  <c r="AH8" i="12"/>
  <c r="AH12" i="12"/>
  <c r="AC8" i="12"/>
  <c r="AF12" i="12"/>
  <c r="AE12" i="12"/>
  <c r="AD12" i="12"/>
  <c r="AL259" i="8"/>
  <c r="AK259" i="8"/>
  <c r="AJ259" i="8"/>
  <c r="AI259" i="8"/>
  <c r="AH259" i="8"/>
  <c r="AG259" i="8"/>
  <c r="AF259" i="8"/>
  <c r="AE259" i="8"/>
  <c r="AD259" i="8"/>
  <c r="AC259" i="8"/>
  <c r="AB259" i="8"/>
  <c r="AA259" i="8"/>
  <c r="Z259" i="8"/>
  <c r="Y259" i="8"/>
  <c r="X259" i="8"/>
  <c r="W259" i="8"/>
  <c r="V259" i="8"/>
  <c r="U259" i="8"/>
  <c r="T259" i="8"/>
  <c r="S259" i="8"/>
  <c r="R259" i="8"/>
  <c r="Q259" i="8"/>
  <c r="P259" i="8"/>
  <c r="O259" i="8"/>
  <c r="N259" i="8"/>
  <c r="M259" i="8"/>
  <c r="L259" i="8"/>
  <c r="K259" i="8"/>
  <c r="J259" i="8"/>
  <c r="I259" i="8"/>
  <c r="H259" i="8"/>
  <c r="G259" i="8"/>
  <c r="F259" i="8"/>
  <c r="E259" i="8"/>
  <c r="D259" i="8"/>
  <c r="C259" i="8"/>
  <c r="AM159" i="8"/>
  <c r="AL159" i="8"/>
  <c r="AK159" i="8"/>
  <c r="AJ159" i="8"/>
  <c r="AI159" i="8"/>
  <c r="AH159" i="8"/>
  <c r="AG159" i="8"/>
  <c r="AF159" i="8"/>
  <c r="AE159" i="8"/>
  <c r="AD159" i="8"/>
  <c r="AC159" i="8"/>
  <c r="AB159" i="8"/>
  <c r="AA159" i="8"/>
  <c r="Z159" i="8"/>
  <c r="Y159" i="8"/>
  <c r="X159" i="8"/>
  <c r="W159" i="8"/>
  <c r="V159" i="8"/>
  <c r="U159" i="8"/>
  <c r="T159" i="8"/>
  <c r="S159" i="8"/>
  <c r="R159" i="8"/>
  <c r="Q159" i="8"/>
  <c r="P159" i="8"/>
  <c r="O159" i="8"/>
  <c r="N159" i="8"/>
  <c r="M159" i="8"/>
  <c r="L159" i="8"/>
  <c r="K159" i="8"/>
  <c r="J159" i="8"/>
  <c r="I159" i="8"/>
  <c r="H159" i="8"/>
  <c r="G159" i="8"/>
  <c r="F159" i="8"/>
  <c r="E159" i="8"/>
  <c r="D159" i="8"/>
  <c r="AM61" i="8"/>
  <c r="AL61" i="8"/>
  <c r="AK61" i="8"/>
  <c r="AJ61" i="8"/>
  <c r="AI61" i="8"/>
  <c r="AH61" i="8"/>
  <c r="AG61" i="8"/>
  <c r="AF61" i="8"/>
  <c r="AE61" i="8"/>
  <c r="AD61" i="8"/>
  <c r="AC61" i="8"/>
  <c r="AB61" i="8"/>
  <c r="AA61" i="8"/>
  <c r="Z61" i="8"/>
  <c r="Y61" i="8"/>
  <c r="X61" i="8"/>
  <c r="W61" i="8"/>
  <c r="V61" i="8"/>
  <c r="U61" i="8"/>
  <c r="T61" i="8"/>
  <c r="S61" i="8"/>
  <c r="R61" i="8"/>
  <c r="Q61" i="8"/>
  <c r="P61" i="8"/>
  <c r="O61" i="8"/>
  <c r="N61" i="8"/>
  <c r="M61" i="8"/>
  <c r="L61" i="8"/>
  <c r="K61" i="8"/>
  <c r="J61" i="8"/>
  <c r="I61" i="8"/>
  <c r="H61" i="8"/>
  <c r="G61" i="8"/>
  <c r="F61" i="8"/>
  <c r="E61" i="8"/>
  <c r="D61" i="8"/>
  <c r="AC12" i="12"/>
  <c r="AG12" i="12"/>
  <c r="E7" i="21"/>
  <c r="E12" i="21"/>
  <c r="E11" i="21"/>
  <c r="E10" i="21"/>
  <c r="E9" i="21"/>
  <c r="E8" i="21"/>
  <c r="K8" i="12"/>
  <c r="L8" i="12"/>
  <c r="M8" i="12"/>
  <c r="N8" i="12"/>
  <c r="O8" i="12"/>
  <c r="K9" i="12"/>
  <c r="L9" i="12"/>
  <c r="M9" i="12"/>
  <c r="N9" i="12"/>
  <c r="O9" i="12"/>
  <c r="K10" i="12"/>
  <c r="L10" i="12"/>
  <c r="M10" i="12"/>
  <c r="N10" i="12"/>
  <c r="O10" i="12"/>
  <c r="K11" i="12"/>
  <c r="L11" i="12"/>
  <c r="M11" i="12"/>
  <c r="N11" i="12"/>
  <c r="O11" i="12"/>
  <c r="K12" i="12"/>
  <c r="L12" i="12"/>
  <c r="M12" i="12"/>
  <c r="N12" i="12"/>
  <c r="O12" i="12"/>
  <c r="K13" i="12"/>
  <c r="L13" i="12"/>
  <c r="M13" i="12"/>
  <c r="N13" i="12"/>
  <c r="O13" i="12"/>
  <c r="K14" i="12"/>
  <c r="L14" i="12"/>
  <c r="M14" i="12"/>
  <c r="N14" i="12"/>
  <c r="O14" i="12"/>
  <c r="K15" i="12"/>
  <c r="L15" i="12"/>
  <c r="M15" i="12"/>
  <c r="N15" i="12"/>
  <c r="O15" i="12"/>
  <c r="K16" i="12"/>
  <c r="L16" i="12"/>
  <c r="M16" i="12"/>
  <c r="N16" i="12"/>
  <c r="O16" i="12"/>
  <c r="K17" i="12"/>
  <c r="L17" i="12"/>
  <c r="M17" i="12"/>
  <c r="N17" i="12"/>
  <c r="O17" i="12"/>
  <c r="K18" i="12"/>
  <c r="L18" i="12"/>
  <c r="M18" i="12"/>
  <c r="N18" i="12"/>
  <c r="O18" i="12"/>
  <c r="K19" i="12"/>
  <c r="L19" i="12"/>
  <c r="M19" i="12"/>
  <c r="N19" i="12"/>
  <c r="O19" i="12"/>
  <c r="K20" i="12"/>
  <c r="L20" i="12"/>
  <c r="M20" i="12"/>
  <c r="N20" i="12"/>
  <c r="O20" i="12"/>
  <c r="K21" i="12"/>
  <c r="L21" i="12"/>
  <c r="M21" i="12"/>
  <c r="N21" i="12"/>
  <c r="O21" i="12"/>
  <c r="K22" i="12"/>
  <c r="L22" i="12"/>
  <c r="M22" i="12"/>
  <c r="N22" i="12"/>
  <c r="O22" i="12"/>
  <c r="K23" i="12"/>
  <c r="L23" i="12"/>
  <c r="M23" i="12"/>
  <c r="N23" i="12"/>
  <c r="O23" i="12"/>
  <c r="K24" i="12"/>
  <c r="L24" i="12"/>
  <c r="M24" i="12"/>
  <c r="N24" i="12"/>
  <c r="O24" i="12"/>
  <c r="K25" i="12"/>
  <c r="L25" i="12"/>
  <c r="M25" i="12"/>
  <c r="N25" i="12"/>
  <c r="O25" i="12"/>
  <c r="K26" i="12"/>
  <c r="L26" i="12"/>
  <c r="M26" i="12"/>
  <c r="N26" i="12"/>
  <c r="O26" i="12"/>
  <c r="K27" i="12"/>
  <c r="L27" i="12"/>
  <c r="M27" i="12"/>
  <c r="N27" i="12"/>
  <c r="O27" i="12"/>
  <c r="K28" i="12"/>
  <c r="L28" i="12"/>
  <c r="M28" i="12"/>
  <c r="N28" i="12"/>
  <c r="O28" i="12"/>
  <c r="K29" i="12"/>
  <c r="L29" i="12"/>
  <c r="M29" i="12"/>
  <c r="N29" i="12"/>
  <c r="O29" i="12"/>
  <c r="K30" i="12"/>
  <c r="L30" i="12"/>
  <c r="M30" i="12"/>
  <c r="N30" i="12"/>
  <c r="O30" i="12"/>
  <c r="K31" i="12"/>
  <c r="L31" i="12"/>
  <c r="M31" i="12"/>
  <c r="N31" i="12"/>
  <c r="O31" i="12"/>
  <c r="K32" i="12"/>
  <c r="L32" i="12"/>
  <c r="M32" i="12"/>
  <c r="N32" i="12"/>
  <c r="O32" i="12"/>
  <c r="K33" i="12"/>
  <c r="L33" i="12"/>
  <c r="M33" i="12"/>
  <c r="N33" i="12"/>
  <c r="O33" i="12"/>
  <c r="K34" i="12"/>
  <c r="L34" i="12"/>
  <c r="M34" i="12"/>
  <c r="N34" i="12"/>
  <c r="O34" i="12"/>
  <c r="K35" i="12"/>
  <c r="L35" i="12"/>
  <c r="M35" i="12"/>
  <c r="N35" i="12"/>
  <c r="O35" i="12"/>
  <c r="K36" i="12"/>
  <c r="L36" i="12"/>
  <c r="M36" i="12"/>
  <c r="N36" i="12"/>
  <c r="O36"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8" i="12"/>
  <c r="C182" i="12"/>
  <c r="G157" i="7"/>
  <c r="W157" i="7"/>
  <c r="X157" i="7"/>
  <c r="Y157" i="7"/>
  <c r="Z157" i="7"/>
  <c r="AA157" i="7"/>
  <c r="AB157" i="7"/>
  <c r="AC157" i="7"/>
  <c r="AD157" i="7"/>
  <c r="AE157" i="7"/>
  <c r="AF157" i="7"/>
  <c r="AG157" i="7"/>
  <c r="AH157" i="7"/>
  <c r="AI157" i="7"/>
  <c r="AJ157" i="7"/>
  <c r="AK157" i="7"/>
  <c r="AL157" i="7"/>
  <c r="AM157" i="7"/>
  <c r="E157" i="7"/>
  <c r="F157" i="7"/>
  <c r="H157" i="7"/>
  <c r="I157" i="7"/>
  <c r="J157" i="7"/>
  <c r="K157" i="7"/>
  <c r="L157" i="7"/>
  <c r="M157" i="7"/>
  <c r="N157" i="7"/>
  <c r="O157" i="7"/>
  <c r="P157" i="7"/>
  <c r="Q157" i="7"/>
  <c r="R157" i="7"/>
  <c r="S157" i="7"/>
  <c r="T157" i="7"/>
  <c r="U157" i="7"/>
  <c r="V157" i="7"/>
  <c r="D157" i="7"/>
  <c r="J119" i="7"/>
  <c r="N82" i="7"/>
  <c r="N81" i="7"/>
  <c r="E119" i="7"/>
  <c r="F119" i="7"/>
  <c r="G119" i="7"/>
  <c r="H119" i="7"/>
  <c r="I119" i="7"/>
  <c r="K119" i="7"/>
  <c r="L119" i="7"/>
  <c r="M119" i="7"/>
  <c r="N119" i="7"/>
  <c r="O119" i="7"/>
  <c r="P119" i="7"/>
  <c r="Q119" i="7"/>
  <c r="R119" i="7"/>
  <c r="S119" i="7"/>
  <c r="T119" i="7"/>
  <c r="U119" i="7"/>
  <c r="V119" i="7"/>
  <c r="W119" i="7"/>
  <c r="X119" i="7"/>
  <c r="Y119" i="7"/>
  <c r="Z119" i="7"/>
  <c r="AA119" i="7"/>
  <c r="AB119" i="7"/>
  <c r="AC119" i="7"/>
  <c r="AD119" i="7"/>
  <c r="AE119" i="7"/>
  <c r="AF119" i="7"/>
  <c r="AG119" i="7"/>
  <c r="AH119" i="7"/>
  <c r="AI119" i="7"/>
  <c r="AJ119" i="7"/>
  <c r="AK119" i="7"/>
  <c r="AL119" i="7"/>
  <c r="AM119" i="7"/>
  <c r="D119" i="7"/>
  <c r="D197" i="7"/>
  <c r="D81" i="7"/>
  <c r="E197" i="7"/>
  <c r="F197" i="7"/>
  <c r="G197" i="7"/>
  <c r="H197" i="7"/>
  <c r="I197" i="7"/>
  <c r="J197" i="7"/>
  <c r="K197" i="7"/>
  <c r="L197" i="7"/>
  <c r="M197" i="7"/>
  <c r="N197" i="7"/>
  <c r="O197" i="7"/>
  <c r="P197" i="7"/>
  <c r="Q197" i="7"/>
  <c r="R197" i="7"/>
  <c r="S197" i="7"/>
  <c r="T197" i="7"/>
  <c r="U197" i="7"/>
  <c r="V197" i="7"/>
  <c r="W197" i="7"/>
  <c r="X197" i="7"/>
  <c r="Y197" i="7"/>
  <c r="Z197" i="7"/>
  <c r="AA197" i="7"/>
  <c r="AB197" i="7"/>
  <c r="AC197" i="7"/>
  <c r="AD197" i="7"/>
  <c r="AE197" i="7"/>
  <c r="AF197" i="7"/>
  <c r="AG197" i="7"/>
  <c r="AH197" i="7"/>
  <c r="AI197" i="7"/>
  <c r="AJ197" i="7"/>
  <c r="AK197" i="7"/>
  <c r="AL197" i="7"/>
  <c r="AM197" i="7"/>
  <c r="E198" i="7"/>
  <c r="F198" i="7"/>
  <c r="G198" i="7"/>
  <c r="H198" i="7"/>
  <c r="I198" i="7"/>
  <c r="J198" i="7"/>
  <c r="K198" i="7"/>
  <c r="L198" i="7"/>
  <c r="M198" i="7"/>
  <c r="N198" i="7"/>
  <c r="O198" i="7"/>
  <c r="P198" i="7"/>
  <c r="Q198" i="7"/>
  <c r="R198" i="7"/>
  <c r="S198" i="7"/>
  <c r="T198" i="7"/>
  <c r="U198" i="7"/>
  <c r="V198" i="7"/>
  <c r="W198" i="7"/>
  <c r="X198" i="7"/>
  <c r="Y198" i="7"/>
  <c r="Z198" i="7"/>
  <c r="AA198" i="7"/>
  <c r="AB198" i="7"/>
  <c r="AC198" i="7"/>
  <c r="AD198" i="7"/>
  <c r="AE198" i="7"/>
  <c r="AF198" i="7"/>
  <c r="AG198" i="7"/>
  <c r="AH198" i="7"/>
  <c r="AI198" i="7"/>
  <c r="AJ198" i="7"/>
  <c r="AK198" i="7"/>
  <c r="AL198" i="7"/>
  <c r="AM198" i="7"/>
  <c r="E199" i="7"/>
  <c r="F199" i="7"/>
  <c r="G199" i="7"/>
  <c r="H199" i="7"/>
  <c r="I199" i="7"/>
  <c r="J199" i="7"/>
  <c r="K199" i="7"/>
  <c r="L199" i="7"/>
  <c r="M199" i="7"/>
  <c r="N199" i="7"/>
  <c r="O199" i="7"/>
  <c r="P199" i="7"/>
  <c r="Q199" i="7"/>
  <c r="R199" i="7"/>
  <c r="S199" i="7"/>
  <c r="T199" i="7"/>
  <c r="U199" i="7"/>
  <c r="V199" i="7"/>
  <c r="W199" i="7"/>
  <c r="X199" i="7"/>
  <c r="Y199" i="7"/>
  <c r="Z199" i="7"/>
  <c r="AA199" i="7"/>
  <c r="AB199" i="7"/>
  <c r="AC199" i="7"/>
  <c r="AD199" i="7"/>
  <c r="AE199" i="7"/>
  <c r="AF199" i="7"/>
  <c r="AG199" i="7"/>
  <c r="AH199" i="7"/>
  <c r="AI199" i="7"/>
  <c r="AJ199" i="7"/>
  <c r="AK199" i="7"/>
  <c r="AL199" i="7"/>
  <c r="AM199" i="7"/>
  <c r="D198" i="7"/>
  <c r="D199" i="7"/>
  <c r="D196" i="7"/>
  <c r="E82" i="7"/>
  <c r="F82" i="7"/>
  <c r="G82" i="7"/>
  <c r="H82" i="7"/>
  <c r="I82" i="7"/>
  <c r="J82" i="7"/>
  <c r="K82" i="7"/>
  <c r="L82" i="7"/>
  <c r="M82" i="7"/>
  <c r="O82" i="7"/>
  <c r="P82" i="7"/>
  <c r="Q82" i="7"/>
  <c r="R82" i="7"/>
  <c r="S82" i="7"/>
  <c r="T82" i="7"/>
  <c r="U82" i="7"/>
  <c r="V82" i="7"/>
  <c r="W82" i="7"/>
  <c r="X82" i="7"/>
  <c r="Y82" i="7"/>
  <c r="Z82" i="7"/>
  <c r="AA82" i="7"/>
  <c r="AB82" i="7"/>
  <c r="AC82" i="7"/>
  <c r="AD82" i="7"/>
  <c r="AE82" i="7"/>
  <c r="AF82" i="7"/>
  <c r="AG82" i="7"/>
  <c r="AH82" i="7"/>
  <c r="AI82" i="7"/>
  <c r="AJ82" i="7"/>
  <c r="AK82" i="7"/>
  <c r="AL82" i="7"/>
  <c r="AM82" i="7"/>
  <c r="D82" i="7"/>
  <c r="E81" i="7"/>
  <c r="F81" i="7"/>
  <c r="G81" i="7"/>
  <c r="H81" i="7"/>
  <c r="I81" i="7"/>
  <c r="J81" i="7"/>
  <c r="K81" i="7"/>
  <c r="L81" i="7"/>
  <c r="M81" i="7"/>
  <c r="O81" i="7"/>
  <c r="P81" i="7"/>
  <c r="Q81" i="7"/>
  <c r="R81" i="7"/>
  <c r="S81" i="7"/>
  <c r="T81" i="7"/>
  <c r="U81" i="7"/>
  <c r="V81" i="7"/>
  <c r="W81" i="7"/>
  <c r="X81" i="7"/>
  <c r="Y81" i="7"/>
  <c r="Z81" i="7"/>
  <c r="AA81" i="7"/>
  <c r="AB81" i="7"/>
  <c r="AC81" i="7"/>
  <c r="AD81" i="7"/>
  <c r="AE81" i="7"/>
  <c r="AF81" i="7"/>
  <c r="AG81" i="7"/>
  <c r="AH81" i="7"/>
  <c r="AI81" i="7"/>
  <c r="AJ81" i="7"/>
  <c r="AK81" i="7"/>
  <c r="AL81" i="7"/>
  <c r="AM81" i="7"/>
  <c r="D44" i="7"/>
  <c r="D43" i="7"/>
  <c r="AM44" i="7"/>
  <c r="AL44" i="7"/>
  <c r="AK44" i="7"/>
  <c r="AJ44" i="7"/>
  <c r="AI44" i="7"/>
  <c r="AH44" i="7"/>
  <c r="AG44" i="7"/>
  <c r="AF44" i="7"/>
  <c r="AE44" i="7"/>
  <c r="AD44" i="7"/>
  <c r="AC44" i="7"/>
  <c r="AB44" i="7"/>
  <c r="AA44" i="7"/>
  <c r="Z44" i="7"/>
  <c r="Y44" i="7"/>
  <c r="X44" i="7"/>
  <c r="W44" i="7"/>
  <c r="V44" i="7"/>
  <c r="U44" i="7"/>
  <c r="T44" i="7"/>
  <c r="S44" i="7"/>
  <c r="R44" i="7"/>
  <c r="Q44" i="7"/>
  <c r="P44" i="7"/>
  <c r="O44" i="7"/>
  <c r="N44" i="7"/>
  <c r="M44" i="7"/>
  <c r="L44" i="7"/>
  <c r="K44" i="7"/>
  <c r="J44" i="7"/>
  <c r="I44" i="7"/>
  <c r="H44" i="7"/>
  <c r="G44" i="7"/>
  <c r="F44" i="7"/>
  <c r="E44" i="7"/>
  <c r="AM43" i="7"/>
  <c r="AL43" i="7"/>
  <c r="AK43" i="7"/>
  <c r="AJ43" i="7"/>
  <c r="AI43" i="7"/>
  <c r="AH43" i="7"/>
  <c r="AG43" i="7"/>
  <c r="AF43" i="7"/>
  <c r="AE43" i="7"/>
  <c r="AD43" i="7"/>
  <c r="AC43" i="7"/>
  <c r="AB43" i="7"/>
  <c r="AA43" i="7"/>
  <c r="Z43" i="7"/>
  <c r="Y43" i="7"/>
  <c r="X43" i="7"/>
  <c r="W43" i="7"/>
  <c r="V43" i="7"/>
  <c r="U43" i="7"/>
  <c r="T43" i="7"/>
  <c r="S43" i="7"/>
  <c r="R43" i="7"/>
  <c r="Q43" i="7"/>
  <c r="P43" i="7"/>
  <c r="O43" i="7"/>
  <c r="N43" i="7"/>
  <c r="M43" i="7"/>
  <c r="L43" i="7"/>
  <c r="K43" i="7"/>
  <c r="J43" i="7"/>
  <c r="I43" i="7"/>
  <c r="H43" i="7"/>
  <c r="G43" i="7"/>
  <c r="F43" i="7"/>
  <c r="E43" i="7"/>
  <c r="N53" i="7"/>
  <c r="N87" i="7"/>
  <c r="N124" i="7"/>
  <c r="Z53" i="7"/>
  <c r="Z124" i="7"/>
  <c r="Z87" i="7"/>
  <c r="AL53" i="7"/>
  <c r="AL124" i="7"/>
  <c r="AL87" i="7"/>
  <c r="S54" i="7"/>
  <c r="AI54" i="7"/>
  <c r="G53" i="7"/>
  <c r="G124" i="7"/>
  <c r="G87" i="7"/>
  <c r="K124" i="7"/>
  <c r="K87" i="7"/>
  <c r="O124" i="7"/>
  <c r="O87" i="7"/>
  <c r="S124" i="7"/>
  <c r="S87" i="7"/>
  <c r="W124" i="7"/>
  <c r="W87" i="7"/>
  <c r="AA124" i="7"/>
  <c r="AA87" i="7"/>
  <c r="AE124" i="7"/>
  <c r="AE87" i="7"/>
  <c r="AI124" i="7"/>
  <c r="AI87" i="7"/>
  <c r="AM124" i="7"/>
  <c r="AM87" i="7"/>
  <c r="H54" i="7"/>
  <c r="L54" i="7"/>
  <c r="X54" i="7"/>
  <c r="AF54" i="7"/>
  <c r="D124" i="7"/>
  <c r="D87" i="7"/>
  <c r="D53" i="7"/>
  <c r="P54" i="7"/>
  <c r="F124" i="7"/>
  <c r="F87" i="7"/>
  <c r="R53" i="7"/>
  <c r="R124" i="7"/>
  <c r="R87" i="7"/>
  <c r="AH53" i="7"/>
  <c r="AH124" i="7"/>
  <c r="AH87" i="7"/>
  <c r="K54" i="7"/>
  <c r="H53" i="7"/>
  <c r="H124" i="7"/>
  <c r="H87" i="7"/>
  <c r="L53" i="7"/>
  <c r="L124" i="7"/>
  <c r="L87" i="7"/>
  <c r="P53" i="7"/>
  <c r="P124" i="7"/>
  <c r="P87" i="7"/>
  <c r="T124" i="7"/>
  <c r="T87" i="7"/>
  <c r="X53" i="7"/>
  <c r="X124" i="7"/>
  <c r="X87" i="7"/>
  <c r="AB124" i="7"/>
  <c r="AB87" i="7"/>
  <c r="AF53" i="7"/>
  <c r="AF124" i="7"/>
  <c r="AF87" i="7"/>
  <c r="AJ124" i="7"/>
  <c r="AJ87" i="7"/>
  <c r="E54" i="7"/>
  <c r="M54" i="7"/>
  <c r="U54" i="7"/>
  <c r="AC54" i="7"/>
  <c r="AK54" i="7"/>
  <c r="D54" i="7"/>
  <c r="J87" i="7"/>
  <c r="J124" i="7"/>
  <c r="V53" i="7"/>
  <c r="V124" i="7"/>
  <c r="V87" i="7"/>
  <c r="AD53" i="7"/>
  <c r="AD124" i="7"/>
  <c r="AD87" i="7"/>
  <c r="G54" i="7"/>
  <c r="AA54" i="7"/>
  <c r="E124" i="7"/>
  <c r="E87" i="7"/>
  <c r="I53" i="7"/>
  <c r="I124" i="7"/>
  <c r="I87" i="7"/>
  <c r="M124" i="7"/>
  <c r="M87" i="7"/>
  <c r="Q53" i="7"/>
  <c r="Q124" i="7"/>
  <c r="Q87" i="7"/>
  <c r="U124" i="7"/>
  <c r="U87" i="7"/>
  <c r="Y53" i="7"/>
  <c r="Y124" i="7"/>
  <c r="Y87" i="7"/>
  <c r="AC124" i="7"/>
  <c r="AC87" i="7"/>
  <c r="AG53" i="7"/>
  <c r="AG124" i="7"/>
  <c r="AG87" i="7"/>
  <c r="AK124" i="7"/>
  <c r="AK87" i="7"/>
  <c r="J54" i="7"/>
  <c r="N54" i="7"/>
  <c r="R54" i="7"/>
  <c r="V54" i="7"/>
  <c r="Z54" i="7"/>
  <c r="AD54" i="7"/>
  <c r="AH54" i="7"/>
  <c r="AL54" i="7"/>
  <c r="O53" i="7"/>
  <c r="W53" i="7"/>
  <c r="AE53" i="7"/>
  <c r="AM53" i="7"/>
  <c r="T54" i="7"/>
  <c r="AB54" i="7"/>
  <c r="AJ54" i="7"/>
  <c r="F54" i="7"/>
  <c r="O54" i="7"/>
  <c r="W54" i="7"/>
  <c r="AE54" i="7"/>
  <c r="AM54" i="7"/>
  <c r="J53" i="7"/>
  <c r="K53" i="7"/>
  <c r="S53" i="7"/>
  <c r="AA53" i="7"/>
  <c r="AI53" i="7"/>
  <c r="T53" i="7"/>
  <c r="AB53" i="7"/>
  <c r="AJ53" i="7"/>
  <c r="F53" i="7"/>
  <c r="I54" i="7"/>
  <c r="Q54" i="7"/>
  <c r="Y54" i="7"/>
  <c r="AG54" i="7"/>
  <c r="E53" i="7"/>
  <c r="M53" i="7"/>
  <c r="U53" i="7"/>
  <c r="AC53" i="7"/>
  <c r="AK53" i="7"/>
  <c r="E12" i="7"/>
  <c r="E164" i="7"/>
  <c r="F12" i="7"/>
  <c r="F164" i="7"/>
  <c r="G12" i="7"/>
  <c r="G164" i="7"/>
  <c r="H12" i="7"/>
  <c r="H164" i="7"/>
  <c r="I12" i="7"/>
  <c r="I164" i="7"/>
  <c r="J12" i="7"/>
  <c r="J164" i="7"/>
  <c r="K12" i="7"/>
  <c r="K164" i="7"/>
  <c r="L12" i="7"/>
  <c r="L164" i="7"/>
  <c r="M12" i="7"/>
  <c r="M164" i="7"/>
  <c r="N12" i="7"/>
  <c r="N164" i="7"/>
  <c r="O12" i="7"/>
  <c r="O164" i="7"/>
  <c r="P12" i="7"/>
  <c r="P164" i="7"/>
  <c r="Q12" i="7"/>
  <c r="Q164" i="7"/>
  <c r="R12" i="7"/>
  <c r="R164" i="7"/>
  <c r="S12" i="7"/>
  <c r="S164" i="7"/>
  <c r="T12" i="7"/>
  <c r="T164" i="7"/>
  <c r="U12" i="7"/>
  <c r="U164" i="7"/>
  <c r="V12" i="7"/>
  <c r="V164" i="7"/>
  <c r="W12" i="7"/>
  <c r="W164" i="7"/>
  <c r="X12" i="7"/>
  <c r="X164" i="7"/>
  <c r="Y12" i="7"/>
  <c r="Y164" i="7"/>
  <c r="Z12" i="7"/>
  <c r="Z164" i="7"/>
  <c r="AA12" i="7"/>
  <c r="AA164" i="7"/>
  <c r="AB12" i="7"/>
  <c r="AB164" i="7"/>
  <c r="AC12" i="7"/>
  <c r="AC164" i="7"/>
  <c r="AD12" i="7"/>
  <c r="AD164" i="7"/>
  <c r="AE12" i="7"/>
  <c r="AE164" i="7"/>
  <c r="AF12" i="7"/>
  <c r="AF164" i="7"/>
  <c r="AG12" i="7"/>
  <c r="AG164" i="7"/>
  <c r="AH12" i="7"/>
  <c r="AH164" i="7"/>
  <c r="AI12" i="7"/>
  <c r="AI164" i="7"/>
  <c r="AJ12" i="7"/>
  <c r="AJ164" i="7"/>
  <c r="AK12" i="7"/>
  <c r="AK164" i="7"/>
  <c r="AL12" i="7"/>
  <c r="AL164" i="7"/>
  <c r="AM12" i="7"/>
  <c r="AM164" i="7"/>
  <c r="E13" i="7"/>
  <c r="E14" i="7"/>
  <c r="F13" i="7"/>
  <c r="F14" i="7"/>
  <c r="G13" i="7"/>
  <c r="G14" i="7"/>
  <c r="H13" i="7"/>
  <c r="H14" i="7"/>
  <c r="I13" i="7"/>
  <c r="I14" i="7"/>
  <c r="J13" i="7"/>
  <c r="J14" i="7"/>
  <c r="K13" i="7"/>
  <c r="K14" i="7"/>
  <c r="L13" i="7"/>
  <c r="L14" i="7"/>
  <c r="M13" i="7"/>
  <c r="M14" i="7"/>
  <c r="N13" i="7"/>
  <c r="N14" i="7"/>
  <c r="O13" i="7"/>
  <c r="O14" i="7"/>
  <c r="P13" i="7"/>
  <c r="P14" i="7"/>
  <c r="Q13" i="7"/>
  <c r="Q14" i="7"/>
  <c r="R13" i="7"/>
  <c r="R14" i="7"/>
  <c r="S13" i="7"/>
  <c r="S14" i="7"/>
  <c r="T13" i="7"/>
  <c r="T14" i="7"/>
  <c r="U13" i="7"/>
  <c r="U14" i="7"/>
  <c r="V13" i="7"/>
  <c r="V14" i="7"/>
  <c r="W13" i="7"/>
  <c r="W14" i="7"/>
  <c r="X13" i="7"/>
  <c r="X14" i="7"/>
  <c r="Y13" i="7"/>
  <c r="Y14" i="7"/>
  <c r="Z13" i="7"/>
  <c r="Z14" i="7"/>
  <c r="AA13" i="7"/>
  <c r="AA14" i="7"/>
  <c r="AB13" i="7"/>
  <c r="AB14" i="7"/>
  <c r="AC13" i="7"/>
  <c r="AC14" i="7"/>
  <c r="AD13" i="7"/>
  <c r="AD14" i="7"/>
  <c r="AE13" i="7"/>
  <c r="AE14" i="7"/>
  <c r="AF13" i="7"/>
  <c r="AF14" i="7"/>
  <c r="AG13" i="7"/>
  <c r="AG14" i="7"/>
  <c r="AH13" i="7"/>
  <c r="AH14" i="7"/>
  <c r="AI13" i="7"/>
  <c r="AI14" i="7"/>
  <c r="AJ13" i="7"/>
  <c r="AJ14" i="7"/>
  <c r="AK13" i="7"/>
  <c r="AK14" i="7"/>
  <c r="AL13" i="7"/>
  <c r="AL14" i="7"/>
  <c r="AM13" i="7"/>
  <c r="AM14" i="7"/>
  <c r="D13" i="7"/>
  <c r="D14" i="7"/>
  <c r="D12" i="7"/>
  <c r="D164" i="7"/>
  <c r="AK165" i="7"/>
  <c r="Y165" i="7"/>
  <c r="M165" i="7"/>
  <c r="AJ165" i="7"/>
  <c r="AF165" i="7"/>
  <c r="AB165" i="7"/>
  <c r="X165" i="7"/>
  <c r="T165" i="7"/>
  <c r="P165" i="7"/>
  <c r="L165" i="7"/>
  <c r="H165" i="7"/>
  <c r="AG165" i="7"/>
  <c r="U165" i="7"/>
  <c r="AM165" i="7"/>
  <c r="AI165" i="7"/>
  <c r="AE165" i="7"/>
  <c r="AA165" i="7"/>
  <c r="W165" i="7"/>
  <c r="S165" i="7"/>
  <c r="O165" i="7"/>
  <c r="K165" i="7"/>
  <c r="G165" i="7"/>
  <c r="AC165" i="7"/>
  <c r="Q165" i="7"/>
  <c r="I165" i="7"/>
  <c r="E165" i="7"/>
  <c r="AL165" i="7"/>
  <c r="AH165" i="7"/>
  <c r="AD165" i="7"/>
  <c r="Z165" i="7"/>
  <c r="V165" i="7"/>
  <c r="R165" i="7"/>
  <c r="N165" i="7"/>
  <c r="J165" i="7"/>
  <c r="F165" i="7"/>
  <c r="D165" i="7"/>
  <c r="D258" i="8"/>
  <c r="E258" i="8"/>
  <c r="F258" i="8"/>
  <c r="G258" i="8"/>
  <c r="H258" i="8"/>
  <c r="I258" i="8"/>
  <c r="J258" i="8"/>
  <c r="K258" i="8"/>
  <c r="L258" i="8"/>
  <c r="M258" i="8"/>
  <c r="N258" i="8"/>
  <c r="O258" i="8"/>
  <c r="P258" i="8"/>
  <c r="Q258" i="8"/>
  <c r="R258" i="8"/>
  <c r="S258" i="8"/>
  <c r="T258" i="8"/>
  <c r="U258" i="8"/>
  <c r="V258" i="8"/>
  <c r="W258" i="8"/>
  <c r="X258" i="8"/>
  <c r="Y258" i="8"/>
  <c r="Z258" i="8"/>
  <c r="AA258" i="8"/>
  <c r="AB258" i="8"/>
  <c r="AC258" i="8"/>
  <c r="AD258" i="8"/>
  <c r="AE258" i="8"/>
  <c r="AF258" i="8"/>
  <c r="AG258" i="8"/>
  <c r="AH258" i="8"/>
  <c r="AI258" i="8"/>
  <c r="AJ258" i="8"/>
  <c r="AK258" i="8"/>
  <c r="AL258" i="8"/>
  <c r="C258" i="8"/>
  <c r="D154" i="8"/>
  <c r="E14" i="9"/>
  <c r="F14" i="9"/>
  <c r="G14" i="9"/>
  <c r="H14" i="9"/>
  <c r="I14" i="9"/>
  <c r="J14" i="9"/>
  <c r="K14" i="9"/>
  <c r="L14" i="9"/>
  <c r="M14" i="9"/>
  <c r="N14" i="9"/>
  <c r="O14" i="9"/>
  <c r="P14" i="9"/>
  <c r="Q14" i="9"/>
  <c r="R14" i="9"/>
  <c r="S14" i="9"/>
  <c r="T14" i="9"/>
  <c r="U14" i="9"/>
  <c r="V14" i="9"/>
  <c r="W14" i="9"/>
  <c r="X14" i="9"/>
  <c r="Y14" i="9"/>
  <c r="Z14" i="9"/>
  <c r="AA14" i="9"/>
  <c r="AB14" i="9"/>
  <c r="AC14" i="9"/>
  <c r="AD14" i="9"/>
  <c r="AE14" i="9"/>
  <c r="AF14" i="9"/>
  <c r="AG14" i="9"/>
  <c r="AH14" i="9"/>
  <c r="AI14" i="9"/>
  <c r="AJ14" i="9"/>
  <c r="AK14" i="9"/>
  <c r="AL14" i="9"/>
  <c r="AM14" i="9"/>
  <c r="D14" i="9"/>
  <c r="G255" i="8"/>
  <c r="L254" i="8"/>
  <c r="C255" i="8"/>
  <c r="C254" i="8"/>
  <c r="E772" i="8"/>
  <c r="E154" i="8"/>
  <c r="F154" i="8"/>
  <c r="G154" i="8"/>
  <c r="H154" i="8"/>
  <c r="I154" i="8"/>
  <c r="J154" i="8"/>
  <c r="K154" i="8"/>
  <c r="L154" i="8"/>
  <c r="M154" i="8"/>
  <c r="N154" i="8"/>
  <c r="O154" i="8"/>
  <c r="P154" i="8"/>
  <c r="Q154" i="8"/>
  <c r="R154" i="8"/>
  <c r="S154" i="8"/>
  <c r="T154" i="8"/>
  <c r="U154" i="8"/>
  <c r="V154" i="8"/>
  <c r="W154" i="8"/>
  <c r="X154" i="8"/>
  <c r="Y154" i="8"/>
  <c r="Z154" i="8"/>
  <c r="AA154" i="8"/>
  <c r="AB154" i="8"/>
  <c r="AC154" i="8"/>
  <c r="AD154" i="8"/>
  <c r="AE154" i="8"/>
  <c r="AF154" i="8"/>
  <c r="AG154" i="8"/>
  <c r="AH154" i="8"/>
  <c r="AI154" i="8"/>
  <c r="AJ154" i="8"/>
  <c r="AK154" i="8"/>
  <c r="AL154" i="8"/>
  <c r="AM154" i="8"/>
  <c r="E155" i="8"/>
  <c r="F155" i="8"/>
  <c r="G155" i="8"/>
  <c r="H155" i="8"/>
  <c r="I155" i="8"/>
  <c r="I158" i="8"/>
  <c r="J155" i="8"/>
  <c r="K155" i="8"/>
  <c r="L155" i="8"/>
  <c r="M155" i="8"/>
  <c r="N155" i="8"/>
  <c r="O155" i="8"/>
  <c r="P155" i="8"/>
  <c r="Q155" i="8"/>
  <c r="Q158" i="8"/>
  <c r="R155" i="8"/>
  <c r="S155" i="8"/>
  <c r="T155" i="8"/>
  <c r="U155" i="8"/>
  <c r="V155" i="8"/>
  <c r="W155" i="8"/>
  <c r="X155" i="8"/>
  <c r="Y155" i="8"/>
  <c r="Y158" i="8"/>
  <c r="Z155" i="8"/>
  <c r="AA155" i="8"/>
  <c r="AB155" i="8"/>
  <c r="AC155" i="8"/>
  <c r="AD155" i="8"/>
  <c r="AE155" i="8"/>
  <c r="AF155" i="8"/>
  <c r="AG155" i="8"/>
  <c r="AG158" i="8"/>
  <c r="AH155" i="8"/>
  <c r="AI155" i="8"/>
  <c r="AJ155" i="8"/>
  <c r="AK155" i="8"/>
  <c r="AL155" i="8"/>
  <c r="AM155" i="8"/>
  <c r="E156" i="8"/>
  <c r="F156" i="8"/>
  <c r="G156" i="8"/>
  <c r="H156" i="8"/>
  <c r="I156" i="8"/>
  <c r="J156" i="8"/>
  <c r="K156" i="8"/>
  <c r="L156" i="8"/>
  <c r="M156" i="8"/>
  <c r="N156" i="8"/>
  <c r="O156" i="8"/>
  <c r="P156" i="8"/>
  <c r="Q156" i="8"/>
  <c r="R156" i="8"/>
  <c r="S156" i="8"/>
  <c r="T156" i="8"/>
  <c r="U156" i="8"/>
  <c r="V156" i="8"/>
  <c r="W156" i="8"/>
  <c r="X156" i="8"/>
  <c r="Y156" i="8"/>
  <c r="Z156" i="8"/>
  <c r="AA156" i="8"/>
  <c r="AB156" i="8"/>
  <c r="AC156" i="8"/>
  <c r="AD156" i="8"/>
  <c r="AE156" i="8"/>
  <c r="AF156" i="8"/>
  <c r="AG156" i="8"/>
  <c r="AH156" i="8"/>
  <c r="AI156" i="8"/>
  <c r="AJ156" i="8"/>
  <c r="AK156" i="8"/>
  <c r="AL156" i="8"/>
  <c r="AM156" i="8"/>
  <c r="E157" i="8"/>
  <c r="F157" i="8"/>
  <c r="G157" i="8"/>
  <c r="H157" i="8"/>
  <c r="I157" i="8"/>
  <c r="J157" i="8"/>
  <c r="K157" i="8"/>
  <c r="L157" i="8"/>
  <c r="M157" i="8"/>
  <c r="N157" i="8"/>
  <c r="O157" i="8"/>
  <c r="P157" i="8"/>
  <c r="Q157" i="8"/>
  <c r="R157" i="8"/>
  <c r="S157" i="8"/>
  <c r="T157" i="8"/>
  <c r="U157" i="8"/>
  <c r="V157" i="8"/>
  <c r="W157" i="8"/>
  <c r="X157" i="8"/>
  <c r="Y157" i="8"/>
  <c r="Z157" i="8"/>
  <c r="AA157" i="8"/>
  <c r="AB157" i="8"/>
  <c r="AC157" i="8"/>
  <c r="AD157" i="8"/>
  <c r="AE157" i="8"/>
  <c r="AF157" i="8"/>
  <c r="AG157" i="8"/>
  <c r="AH157" i="8"/>
  <c r="AI157" i="8"/>
  <c r="AJ157" i="8"/>
  <c r="AK157" i="8"/>
  <c r="AL157" i="8"/>
  <c r="AM157" i="8"/>
  <c r="D155" i="8"/>
  <c r="D158" i="8"/>
  <c r="D156" i="8"/>
  <c r="D157" i="8"/>
  <c r="D5" i="19"/>
  <c r="D6" i="19"/>
  <c r="D7" i="19"/>
  <c r="D8" i="19"/>
  <c r="AF158" i="8"/>
  <c r="X158" i="8"/>
  <c r="P158" i="8"/>
  <c r="H158" i="8"/>
  <c r="AM158" i="8"/>
  <c r="AE158" i="8"/>
  <c r="W158" i="8"/>
  <c r="O158" i="8"/>
  <c r="G158" i="8"/>
  <c r="AL158" i="8"/>
  <c r="AD158" i="8"/>
  <c r="V158" i="8"/>
  <c r="N158" i="8"/>
  <c r="F158" i="8"/>
  <c r="AK158" i="8"/>
  <c r="AC158" i="8"/>
  <c r="U158" i="8"/>
  <c r="M158" i="8"/>
  <c r="E158" i="8"/>
  <c r="AJ158" i="8"/>
  <c r="AB158" i="8"/>
  <c r="T158" i="8"/>
  <c r="L158" i="8"/>
  <c r="AI158" i="8"/>
  <c r="AA158" i="8"/>
  <c r="S158" i="8"/>
  <c r="K158" i="8"/>
  <c r="AH158" i="8"/>
  <c r="Z158" i="8"/>
  <c r="R158" i="8"/>
  <c r="J158" i="8"/>
  <c r="A2" i="19"/>
  <c r="A2" i="5"/>
  <c r="E60" i="8"/>
  <c r="F60" i="8"/>
  <c r="G60" i="8"/>
  <c r="H60" i="8"/>
  <c r="I60" i="8"/>
  <c r="J60" i="8"/>
  <c r="K60" i="8"/>
  <c r="L60" i="8"/>
  <c r="M60" i="8"/>
  <c r="N60" i="8"/>
  <c r="O60" i="8"/>
  <c r="P60" i="8"/>
  <c r="Q60" i="8"/>
  <c r="R60" i="8"/>
  <c r="S60" i="8"/>
  <c r="T60" i="8"/>
  <c r="U60" i="8"/>
  <c r="V60" i="8"/>
  <c r="W60" i="8"/>
  <c r="X60" i="8"/>
  <c r="Y60" i="8"/>
  <c r="Z60" i="8"/>
  <c r="AA60" i="8"/>
  <c r="AB60" i="8"/>
  <c r="AC60" i="8"/>
  <c r="AD60" i="8"/>
  <c r="AE60" i="8"/>
  <c r="AF60" i="8"/>
  <c r="AG60" i="8"/>
  <c r="AH60" i="8"/>
  <c r="AI60" i="8"/>
  <c r="AJ60" i="8"/>
  <c r="AK60" i="8"/>
  <c r="AL60" i="8"/>
  <c r="AM60" i="8"/>
  <c r="D60" i="8"/>
  <c r="D59" i="8"/>
  <c r="D146" i="13"/>
  <c r="E146" i="13"/>
  <c r="F146" i="13"/>
  <c r="G146" i="13"/>
  <c r="H146" i="13"/>
  <c r="D147" i="13"/>
  <c r="E147" i="13"/>
  <c r="F147" i="13"/>
  <c r="G147" i="13"/>
  <c r="H147" i="13"/>
  <c r="D148" i="13"/>
  <c r="E148" i="13"/>
  <c r="F148" i="13"/>
  <c r="G148" i="13"/>
  <c r="H148" i="13"/>
  <c r="D149" i="13"/>
  <c r="E149" i="13"/>
  <c r="F149" i="13"/>
  <c r="G149" i="13"/>
  <c r="H149" i="13"/>
  <c r="D150" i="13"/>
  <c r="E150" i="13"/>
  <c r="F150" i="13"/>
  <c r="G150" i="13"/>
  <c r="H150" i="13"/>
  <c r="D151" i="13"/>
  <c r="E151" i="13"/>
  <c r="F151" i="13"/>
  <c r="G151" i="13"/>
  <c r="H151" i="13"/>
  <c r="C147" i="13"/>
  <c r="C148" i="13"/>
  <c r="C149" i="13"/>
  <c r="C150" i="13"/>
  <c r="C151" i="13"/>
  <c r="C146" i="13"/>
  <c r="D72" i="13"/>
  <c r="E72" i="13"/>
  <c r="F72" i="13"/>
  <c r="G72" i="13"/>
  <c r="H72" i="13"/>
  <c r="D73" i="13"/>
  <c r="E73" i="13"/>
  <c r="F73" i="13"/>
  <c r="G73" i="13"/>
  <c r="H73" i="13"/>
  <c r="D74" i="13"/>
  <c r="E74" i="13"/>
  <c r="F74" i="13"/>
  <c r="G74" i="13"/>
  <c r="H74" i="13"/>
  <c r="D75" i="13"/>
  <c r="E75" i="13"/>
  <c r="F75" i="13"/>
  <c r="G75" i="13"/>
  <c r="H75" i="13"/>
  <c r="D76" i="13"/>
  <c r="E76" i="13"/>
  <c r="F76" i="13"/>
  <c r="G76" i="13"/>
  <c r="H76" i="13"/>
  <c r="D77" i="13"/>
  <c r="E77" i="13"/>
  <c r="F77" i="13"/>
  <c r="G77" i="13"/>
  <c r="H77" i="13"/>
  <c r="C73" i="13"/>
  <c r="C74" i="13"/>
  <c r="C75" i="13"/>
  <c r="C76" i="13"/>
  <c r="C77" i="13"/>
  <c r="C72" i="13"/>
  <c r="A2" i="13"/>
  <c r="D294" i="12"/>
  <c r="E294" i="12"/>
  <c r="F294" i="12"/>
  <c r="G294" i="12"/>
  <c r="H294" i="12"/>
  <c r="D295" i="12"/>
  <c r="E295" i="12"/>
  <c r="F295" i="12"/>
  <c r="G295" i="12"/>
  <c r="H295" i="12"/>
  <c r="D296" i="12"/>
  <c r="E296" i="12"/>
  <c r="F296" i="12"/>
  <c r="G296" i="12"/>
  <c r="H296" i="12"/>
  <c r="D297" i="12"/>
  <c r="E297" i="12"/>
  <c r="F297" i="12"/>
  <c r="G297" i="12"/>
  <c r="H297" i="12"/>
  <c r="D298" i="12"/>
  <c r="E298" i="12"/>
  <c r="F298" i="12"/>
  <c r="G298" i="12"/>
  <c r="H298" i="12"/>
  <c r="D299" i="12"/>
  <c r="E299" i="12"/>
  <c r="F299" i="12"/>
  <c r="G299" i="12"/>
  <c r="H299" i="12"/>
  <c r="D300" i="12"/>
  <c r="E300" i="12"/>
  <c r="F300" i="12"/>
  <c r="G300" i="12"/>
  <c r="H300" i="12"/>
  <c r="D301" i="12"/>
  <c r="E301" i="12"/>
  <c r="F301" i="12"/>
  <c r="G301" i="12"/>
  <c r="H301" i="12"/>
  <c r="D302" i="12"/>
  <c r="E302" i="12"/>
  <c r="F302" i="12"/>
  <c r="G302" i="12"/>
  <c r="H302" i="12"/>
  <c r="D303" i="12"/>
  <c r="E303" i="12"/>
  <c r="F303" i="12"/>
  <c r="G303" i="12"/>
  <c r="H303" i="12"/>
  <c r="D304" i="12"/>
  <c r="E304" i="12"/>
  <c r="F304" i="12"/>
  <c r="G304" i="12"/>
  <c r="H304" i="12"/>
  <c r="D305" i="12"/>
  <c r="E305" i="12"/>
  <c r="F305" i="12"/>
  <c r="G305" i="12"/>
  <c r="H305" i="12"/>
  <c r="D306" i="12"/>
  <c r="E306" i="12"/>
  <c r="F306" i="12"/>
  <c r="G306" i="12"/>
  <c r="H306" i="12"/>
  <c r="D307" i="12"/>
  <c r="E307" i="12"/>
  <c r="F307" i="12"/>
  <c r="G307" i="12"/>
  <c r="H307" i="12"/>
  <c r="D308" i="12"/>
  <c r="E308" i="12"/>
  <c r="F308" i="12"/>
  <c r="G308" i="12"/>
  <c r="H308" i="12"/>
  <c r="D309" i="12"/>
  <c r="E309" i="12"/>
  <c r="F309" i="12"/>
  <c r="G309" i="12"/>
  <c r="H309" i="12"/>
  <c r="D310" i="12"/>
  <c r="E310" i="12"/>
  <c r="F310" i="12"/>
  <c r="G310" i="12"/>
  <c r="H310" i="12"/>
  <c r="D311" i="12"/>
  <c r="E311" i="12"/>
  <c r="F311" i="12"/>
  <c r="G311" i="12"/>
  <c r="H311" i="12"/>
  <c r="D312" i="12"/>
  <c r="E312" i="12"/>
  <c r="F312" i="12"/>
  <c r="G312" i="12"/>
  <c r="H312" i="12"/>
  <c r="D313" i="12"/>
  <c r="E313" i="12"/>
  <c r="F313" i="12"/>
  <c r="G313" i="12"/>
  <c r="H313" i="12"/>
  <c r="D314" i="12"/>
  <c r="E314" i="12"/>
  <c r="F314" i="12"/>
  <c r="G314" i="12"/>
  <c r="H314" i="12"/>
  <c r="C295" i="12"/>
  <c r="C296" i="12"/>
  <c r="C297" i="12"/>
  <c r="C298" i="12"/>
  <c r="C299" i="12"/>
  <c r="C300" i="12"/>
  <c r="C301" i="12"/>
  <c r="C302" i="12"/>
  <c r="C303" i="12"/>
  <c r="C304" i="12"/>
  <c r="C305" i="12"/>
  <c r="C306" i="12"/>
  <c r="C307" i="12"/>
  <c r="C308" i="12"/>
  <c r="C309" i="12"/>
  <c r="C310" i="12"/>
  <c r="C311" i="12"/>
  <c r="C312" i="12"/>
  <c r="C313" i="12"/>
  <c r="C314" i="12"/>
  <c r="C294" i="12"/>
  <c r="G170" i="12"/>
  <c r="D166" i="12"/>
  <c r="E166" i="12"/>
  <c r="F166" i="12"/>
  <c r="G166" i="12"/>
  <c r="H166" i="12"/>
  <c r="D167" i="12"/>
  <c r="E167" i="12"/>
  <c r="F167" i="12"/>
  <c r="G167" i="12"/>
  <c r="H167" i="12"/>
  <c r="D168" i="12"/>
  <c r="E168" i="12"/>
  <c r="F168" i="12"/>
  <c r="G168" i="12"/>
  <c r="H168" i="12"/>
  <c r="D169" i="12"/>
  <c r="E169" i="12"/>
  <c r="F169" i="12"/>
  <c r="G169" i="12"/>
  <c r="H169" i="12"/>
  <c r="D170" i="12"/>
  <c r="E170" i="12"/>
  <c r="F170" i="12"/>
  <c r="H170" i="12"/>
  <c r="D171" i="12"/>
  <c r="E171" i="12"/>
  <c r="F171" i="12"/>
  <c r="G171" i="12"/>
  <c r="H171" i="12"/>
  <c r="D172" i="12"/>
  <c r="E172" i="12"/>
  <c r="F172" i="12"/>
  <c r="G172" i="12"/>
  <c r="H172" i="12"/>
  <c r="D173" i="12"/>
  <c r="E173" i="12"/>
  <c r="F173" i="12"/>
  <c r="G173" i="12"/>
  <c r="H173" i="12"/>
  <c r="D174" i="12"/>
  <c r="E174" i="12"/>
  <c r="F174" i="12"/>
  <c r="G174" i="12"/>
  <c r="H174" i="12"/>
  <c r="D175" i="12"/>
  <c r="E175" i="12"/>
  <c r="F175" i="12"/>
  <c r="G175" i="12"/>
  <c r="H175" i="12"/>
  <c r="D176" i="12"/>
  <c r="E176" i="12"/>
  <c r="F176" i="12"/>
  <c r="G176" i="12"/>
  <c r="H176" i="12"/>
  <c r="D177" i="12"/>
  <c r="E177" i="12"/>
  <c r="F177" i="12"/>
  <c r="G177" i="12"/>
  <c r="H177" i="12"/>
  <c r="D178" i="12"/>
  <c r="E178" i="12"/>
  <c r="F178" i="12"/>
  <c r="G178" i="12"/>
  <c r="H178" i="12"/>
  <c r="D179" i="12"/>
  <c r="E179" i="12"/>
  <c r="F179" i="12"/>
  <c r="G179" i="12"/>
  <c r="H179" i="12"/>
  <c r="D180" i="12"/>
  <c r="E180" i="12"/>
  <c r="F180" i="12"/>
  <c r="G180" i="12"/>
  <c r="H180" i="12"/>
  <c r="D181" i="12"/>
  <c r="E181" i="12"/>
  <c r="F181" i="12"/>
  <c r="G181" i="12"/>
  <c r="H181" i="12"/>
  <c r="D182" i="12"/>
  <c r="E182" i="12"/>
  <c r="F182" i="12"/>
  <c r="G182" i="12"/>
  <c r="H182" i="12"/>
  <c r="D183" i="12"/>
  <c r="E183" i="12"/>
  <c r="F183" i="12"/>
  <c r="G183" i="12"/>
  <c r="H183" i="12"/>
  <c r="D184" i="12"/>
  <c r="E184" i="12"/>
  <c r="F184" i="12"/>
  <c r="G184" i="12"/>
  <c r="H184" i="12"/>
  <c r="D185" i="12"/>
  <c r="E185" i="12"/>
  <c r="F185" i="12"/>
  <c r="G185" i="12"/>
  <c r="H185" i="12"/>
  <c r="D186" i="12"/>
  <c r="E186" i="12"/>
  <c r="F186" i="12"/>
  <c r="G186" i="12"/>
  <c r="H186" i="12"/>
  <c r="D187" i="12"/>
  <c r="E187" i="12"/>
  <c r="F187" i="12"/>
  <c r="G187" i="12"/>
  <c r="H187" i="12"/>
  <c r="D188" i="12"/>
  <c r="E188" i="12"/>
  <c r="F188" i="12"/>
  <c r="G188" i="12"/>
  <c r="H188" i="12"/>
  <c r="D189" i="12"/>
  <c r="E189" i="12"/>
  <c r="F189" i="12"/>
  <c r="G189" i="12"/>
  <c r="H189" i="12"/>
  <c r="D190" i="12"/>
  <c r="E190" i="12"/>
  <c r="F190" i="12"/>
  <c r="G190" i="12"/>
  <c r="H190" i="12"/>
  <c r="C167" i="12"/>
  <c r="C168" i="12"/>
  <c r="C169" i="12"/>
  <c r="C170" i="12"/>
  <c r="C171" i="12"/>
  <c r="C172" i="12"/>
  <c r="C173" i="12"/>
  <c r="C174" i="12"/>
  <c r="C175" i="12"/>
  <c r="C176" i="12"/>
  <c r="C177" i="12"/>
  <c r="C178" i="12"/>
  <c r="C179" i="12"/>
  <c r="C180" i="12"/>
  <c r="C181" i="12"/>
  <c r="C183" i="12"/>
  <c r="C184" i="12"/>
  <c r="C185" i="12"/>
  <c r="C186" i="12"/>
  <c r="C187" i="12"/>
  <c r="C188" i="12"/>
  <c r="C189" i="12"/>
  <c r="C190" i="12"/>
  <c r="C166" i="12"/>
  <c r="H152" i="13"/>
  <c r="C152" i="13"/>
  <c r="G152" i="13"/>
  <c r="F152" i="13"/>
  <c r="D152" i="13"/>
  <c r="E152" i="13"/>
  <c r="D78" i="13"/>
  <c r="C78" i="13"/>
  <c r="G78" i="13"/>
  <c r="F78" i="13"/>
  <c r="H78" i="13"/>
  <c r="E78" i="13"/>
  <c r="A2" i="12"/>
  <c r="AB773" i="8"/>
  <c r="AB774" i="8"/>
  <c r="AB775" i="8"/>
  <c r="AB776" i="8"/>
  <c r="AB777" i="8"/>
  <c r="AB778" i="8"/>
  <c r="AB779" i="8"/>
  <c r="AB780" i="8"/>
  <c r="AB781" i="8"/>
  <c r="AB782" i="8"/>
  <c r="AB783" i="8"/>
  <c r="AB784" i="8"/>
  <c r="AB785" i="8"/>
  <c r="AB786" i="8"/>
  <c r="AB787" i="8"/>
  <c r="AB788" i="8"/>
  <c r="AB789" i="8"/>
  <c r="AB790" i="8"/>
  <c r="AB791" i="8"/>
  <c r="AB792" i="8"/>
  <c r="AB793" i="8"/>
  <c r="AB794" i="8"/>
  <c r="AB795" i="8"/>
  <c r="AB796" i="8"/>
  <c r="AB797" i="8"/>
  <c r="AB798" i="8"/>
  <c r="AB799" i="8"/>
  <c r="AB800" i="8"/>
  <c r="AB801" i="8"/>
  <c r="AB802" i="8"/>
  <c r="AB803" i="8"/>
  <c r="AB804" i="8"/>
  <c r="AB805" i="8"/>
  <c r="AB806" i="8"/>
  <c r="AB807" i="8"/>
  <c r="AB808" i="8"/>
  <c r="AB809" i="8"/>
  <c r="AB810" i="8"/>
  <c r="AB811" i="8"/>
  <c r="AB812" i="8"/>
  <c r="AB813" i="8"/>
  <c r="AB814" i="8"/>
  <c r="AB815" i="8"/>
  <c r="AB816" i="8"/>
  <c r="AB817" i="8"/>
  <c r="AB818" i="8"/>
  <c r="AB819" i="8"/>
  <c r="AB820" i="8"/>
  <c r="AB821" i="8"/>
  <c r="AB822" i="8"/>
  <c r="AB823" i="8"/>
  <c r="AB824" i="8"/>
  <c r="AB825" i="8"/>
  <c r="AB826" i="8"/>
  <c r="AB827" i="8"/>
  <c r="AB828" i="8"/>
  <c r="AB829" i="8"/>
  <c r="AB830" i="8"/>
  <c r="AB831" i="8"/>
  <c r="AB832" i="8"/>
  <c r="AB833" i="8"/>
  <c r="AB834" i="8"/>
  <c r="AB835" i="8"/>
  <c r="AB836" i="8"/>
  <c r="AB837" i="8"/>
  <c r="AB838" i="8"/>
  <c r="AB839" i="8"/>
  <c r="AB840" i="8"/>
  <c r="AB841" i="8"/>
  <c r="AB842" i="8"/>
  <c r="AB843" i="8"/>
  <c r="AB844" i="8"/>
  <c r="AB845" i="8"/>
  <c r="AB846" i="8"/>
  <c r="AB847" i="8"/>
  <c r="AB848" i="8"/>
  <c r="AB849" i="8"/>
  <c r="AB850" i="8"/>
  <c r="AB851" i="8"/>
  <c r="AB852" i="8"/>
  <c r="AB853" i="8"/>
  <c r="AB854" i="8"/>
  <c r="AB855" i="8"/>
  <c r="AB856" i="8"/>
  <c r="AB857" i="8"/>
  <c r="AB858" i="8"/>
  <c r="AB859" i="8"/>
  <c r="AB860" i="8"/>
  <c r="AB861" i="8"/>
  <c r="AB862" i="8"/>
  <c r="AB863" i="8"/>
  <c r="AB864" i="8"/>
  <c r="AB865" i="8"/>
  <c r="AB866" i="8"/>
  <c r="AB867" i="8"/>
  <c r="AB772" i="8"/>
  <c r="AA773" i="8"/>
  <c r="AA774" i="8"/>
  <c r="AA775" i="8"/>
  <c r="AA776" i="8"/>
  <c r="AA777" i="8"/>
  <c r="AA778" i="8"/>
  <c r="AA779" i="8"/>
  <c r="AA780" i="8"/>
  <c r="AA781" i="8"/>
  <c r="AA782" i="8"/>
  <c r="AA783" i="8"/>
  <c r="AA784" i="8"/>
  <c r="AA785" i="8"/>
  <c r="AA786" i="8"/>
  <c r="AA787" i="8"/>
  <c r="AA788" i="8"/>
  <c r="AA789" i="8"/>
  <c r="AA790" i="8"/>
  <c r="AA791" i="8"/>
  <c r="AA792" i="8"/>
  <c r="AA793" i="8"/>
  <c r="AA794" i="8"/>
  <c r="AA795" i="8"/>
  <c r="AA796" i="8"/>
  <c r="AA797" i="8"/>
  <c r="AA798" i="8"/>
  <c r="AA799" i="8"/>
  <c r="AA800" i="8"/>
  <c r="AA801" i="8"/>
  <c r="AA802" i="8"/>
  <c r="AA803" i="8"/>
  <c r="AA804" i="8"/>
  <c r="AA805" i="8"/>
  <c r="AA806" i="8"/>
  <c r="AA807" i="8"/>
  <c r="AA808" i="8"/>
  <c r="AA809" i="8"/>
  <c r="AA810" i="8"/>
  <c r="AA811" i="8"/>
  <c r="AA812" i="8"/>
  <c r="AA813" i="8"/>
  <c r="AA814" i="8"/>
  <c r="AA815" i="8"/>
  <c r="AA816" i="8"/>
  <c r="AA817" i="8"/>
  <c r="AA818" i="8"/>
  <c r="AA819" i="8"/>
  <c r="AA820" i="8"/>
  <c r="AA821" i="8"/>
  <c r="AA822" i="8"/>
  <c r="AA823" i="8"/>
  <c r="AA824" i="8"/>
  <c r="AA825" i="8"/>
  <c r="AA826" i="8"/>
  <c r="AA827" i="8"/>
  <c r="AA828" i="8"/>
  <c r="AA829" i="8"/>
  <c r="AA830" i="8"/>
  <c r="AA831" i="8"/>
  <c r="AA832" i="8"/>
  <c r="AA833" i="8"/>
  <c r="AA834" i="8"/>
  <c r="AA835" i="8"/>
  <c r="AA836" i="8"/>
  <c r="AA837" i="8"/>
  <c r="AA838" i="8"/>
  <c r="AA839" i="8"/>
  <c r="AA840" i="8"/>
  <c r="AA841" i="8"/>
  <c r="AA842" i="8"/>
  <c r="AA843" i="8"/>
  <c r="AA844" i="8"/>
  <c r="AA845" i="8"/>
  <c r="AA846" i="8"/>
  <c r="AA847" i="8"/>
  <c r="AA848" i="8"/>
  <c r="AA849" i="8"/>
  <c r="AA850" i="8"/>
  <c r="AA851" i="8"/>
  <c r="AA852" i="8"/>
  <c r="AA853" i="8"/>
  <c r="AA854" i="8"/>
  <c r="AA855" i="8"/>
  <c r="AA856" i="8"/>
  <c r="AA857" i="8"/>
  <c r="AA858" i="8"/>
  <c r="AA859" i="8"/>
  <c r="AA860" i="8"/>
  <c r="AA861" i="8"/>
  <c r="AA862" i="8"/>
  <c r="AA863" i="8"/>
  <c r="AA864" i="8"/>
  <c r="AA865" i="8"/>
  <c r="AA866" i="8"/>
  <c r="AA867" i="8"/>
  <c r="AA772" i="8"/>
  <c r="Z773" i="8"/>
  <c r="Z774" i="8"/>
  <c r="Z775" i="8"/>
  <c r="Z776" i="8"/>
  <c r="Z777" i="8"/>
  <c r="Z778" i="8"/>
  <c r="Z779" i="8"/>
  <c r="Z780" i="8"/>
  <c r="Z781" i="8"/>
  <c r="Z782" i="8"/>
  <c r="Z783" i="8"/>
  <c r="Z784" i="8"/>
  <c r="Z785" i="8"/>
  <c r="Z786" i="8"/>
  <c r="Z787" i="8"/>
  <c r="Z788" i="8"/>
  <c r="Z789" i="8"/>
  <c r="Z790" i="8"/>
  <c r="Z791" i="8"/>
  <c r="Z792" i="8"/>
  <c r="Z793" i="8"/>
  <c r="Z794" i="8"/>
  <c r="Z795" i="8"/>
  <c r="Z796" i="8"/>
  <c r="Z797" i="8"/>
  <c r="Z798" i="8"/>
  <c r="Z799" i="8"/>
  <c r="Z800" i="8"/>
  <c r="Z801" i="8"/>
  <c r="Z802" i="8"/>
  <c r="Z803" i="8"/>
  <c r="Z804" i="8"/>
  <c r="Z805" i="8"/>
  <c r="Z806" i="8"/>
  <c r="Z807" i="8"/>
  <c r="Z808" i="8"/>
  <c r="Z809" i="8"/>
  <c r="Z810" i="8"/>
  <c r="Z811" i="8"/>
  <c r="Z812" i="8"/>
  <c r="Z813" i="8"/>
  <c r="Z814" i="8"/>
  <c r="Z815" i="8"/>
  <c r="Z816" i="8"/>
  <c r="Z817" i="8"/>
  <c r="Z818" i="8"/>
  <c r="Z819" i="8"/>
  <c r="Z820" i="8"/>
  <c r="Z821" i="8"/>
  <c r="Z822" i="8"/>
  <c r="Z823" i="8"/>
  <c r="Z824" i="8"/>
  <c r="Z825" i="8"/>
  <c r="Z826" i="8"/>
  <c r="Z827" i="8"/>
  <c r="Z828" i="8"/>
  <c r="Z829" i="8"/>
  <c r="Z830" i="8"/>
  <c r="Z831" i="8"/>
  <c r="Z832" i="8"/>
  <c r="Z833" i="8"/>
  <c r="Z834" i="8"/>
  <c r="Z835" i="8"/>
  <c r="Z836" i="8"/>
  <c r="Z837" i="8"/>
  <c r="Z838" i="8"/>
  <c r="Z839" i="8"/>
  <c r="Z840" i="8"/>
  <c r="Z841" i="8"/>
  <c r="Z842" i="8"/>
  <c r="Z843" i="8"/>
  <c r="Z844" i="8"/>
  <c r="Z845" i="8"/>
  <c r="Z846" i="8"/>
  <c r="Z847" i="8"/>
  <c r="Z848" i="8"/>
  <c r="Z849" i="8"/>
  <c r="Z850" i="8"/>
  <c r="Z851" i="8"/>
  <c r="Z852" i="8"/>
  <c r="Z853" i="8"/>
  <c r="Z854" i="8"/>
  <c r="Z855" i="8"/>
  <c r="Z856" i="8"/>
  <c r="Z857" i="8"/>
  <c r="Z858" i="8"/>
  <c r="Z859" i="8"/>
  <c r="Z860" i="8"/>
  <c r="Z861" i="8"/>
  <c r="Z862" i="8"/>
  <c r="Z863" i="8"/>
  <c r="Z864" i="8"/>
  <c r="Z865" i="8"/>
  <c r="Z866" i="8"/>
  <c r="Z867" i="8"/>
  <c r="Z772" i="8"/>
  <c r="U773" i="8"/>
  <c r="U774" i="8"/>
  <c r="U775" i="8"/>
  <c r="U776" i="8"/>
  <c r="U777" i="8"/>
  <c r="U778" i="8"/>
  <c r="U779" i="8"/>
  <c r="U780" i="8"/>
  <c r="U781" i="8"/>
  <c r="U782" i="8"/>
  <c r="U783" i="8"/>
  <c r="U784" i="8"/>
  <c r="U785" i="8"/>
  <c r="U786" i="8"/>
  <c r="U787" i="8"/>
  <c r="U788" i="8"/>
  <c r="U789" i="8"/>
  <c r="U790" i="8"/>
  <c r="U791" i="8"/>
  <c r="U792" i="8"/>
  <c r="U793" i="8"/>
  <c r="U794" i="8"/>
  <c r="U795" i="8"/>
  <c r="U796" i="8"/>
  <c r="U797" i="8"/>
  <c r="U798" i="8"/>
  <c r="U799" i="8"/>
  <c r="U800" i="8"/>
  <c r="U801" i="8"/>
  <c r="U802" i="8"/>
  <c r="U803" i="8"/>
  <c r="U804" i="8"/>
  <c r="U805" i="8"/>
  <c r="U806" i="8"/>
  <c r="U807" i="8"/>
  <c r="U808" i="8"/>
  <c r="U809" i="8"/>
  <c r="U810" i="8"/>
  <c r="U811" i="8"/>
  <c r="U812" i="8"/>
  <c r="U813" i="8"/>
  <c r="U814" i="8"/>
  <c r="U815" i="8"/>
  <c r="U816" i="8"/>
  <c r="U817" i="8"/>
  <c r="U818" i="8"/>
  <c r="U819" i="8"/>
  <c r="U820" i="8"/>
  <c r="U821" i="8"/>
  <c r="U822" i="8"/>
  <c r="U823" i="8"/>
  <c r="U824" i="8"/>
  <c r="U825" i="8"/>
  <c r="U826" i="8"/>
  <c r="U827" i="8"/>
  <c r="U828" i="8"/>
  <c r="U829" i="8"/>
  <c r="U830" i="8"/>
  <c r="U831" i="8"/>
  <c r="U832" i="8"/>
  <c r="U833" i="8"/>
  <c r="U834" i="8"/>
  <c r="U835" i="8"/>
  <c r="U836" i="8"/>
  <c r="U837" i="8"/>
  <c r="U838" i="8"/>
  <c r="U839" i="8"/>
  <c r="U840" i="8"/>
  <c r="U841" i="8"/>
  <c r="U842" i="8"/>
  <c r="U843" i="8"/>
  <c r="U844" i="8"/>
  <c r="U845" i="8"/>
  <c r="U846" i="8"/>
  <c r="U847" i="8"/>
  <c r="U848" i="8"/>
  <c r="U849" i="8"/>
  <c r="U850" i="8"/>
  <c r="U851" i="8"/>
  <c r="U852" i="8"/>
  <c r="U853" i="8"/>
  <c r="U854" i="8"/>
  <c r="U855" i="8"/>
  <c r="U856" i="8"/>
  <c r="U857" i="8"/>
  <c r="U858" i="8"/>
  <c r="U859" i="8"/>
  <c r="U860" i="8"/>
  <c r="U861" i="8"/>
  <c r="U862" i="8"/>
  <c r="U863" i="8"/>
  <c r="U864" i="8"/>
  <c r="U865" i="8"/>
  <c r="U866" i="8"/>
  <c r="U867" i="8"/>
  <c r="U772" i="8"/>
  <c r="T773" i="8"/>
  <c r="T774" i="8"/>
  <c r="T775" i="8"/>
  <c r="T776" i="8"/>
  <c r="T777" i="8"/>
  <c r="T778" i="8"/>
  <c r="T779" i="8"/>
  <c r="T780" i="8"/>
  <c r="T781" i="8"/>
  <c r="T782" i="8"/>
  <c r="T783" i="8"/>
  <c r="T784" i="8"/>
  <c r="T785" i="8"/>
  <c r="T786" i="8"/>
  <c r="T787" i="8"/>
  <c r="T788" i="8"/>
  <c r="T789" i="8"/>
  <c r="T790" i="8"/>
  <c r="T791" i="8"/>
  <c r="T792" i="8"/>
  <c r="T793" i="8"/>
  <c r="T794" i="8"/>
  <c r="T795" i="8"/>
  <c r="T796" i="8"/>
  <c r="T797" i="8"/>
  <c r="T798" i="8"/>
  <c r="T799" i="8"/>
  <c r="T800" i="8"/>
  <c r="T801" i="8"/>
  <c r="T802" i="8"/>
  <c r="T803" i="8"/>
  <c r="T804" i="8"/>
  <c r="T805" i="8"/>
  <c r="T806" i="8"/>
  <c r="T807" i="8"/>
  <c r="T808" i="8"/>
  <c r="T809" i="8"/>
  <c r="T810" i="8"/>
  <c r="T811" i="8"/>
  <c r="T812" i="8"/>
  <c r="T813" i="8"/>
  <c r="T814" i="8"/>
  <c r="T815" i="8"/>
  <c r="T816" i="8"/>
  <c r="T817" i="8"/>
  <c r="T818" i="8"/>
  <c r="T819" i="8"/>
  <c r="T820" i="8"/>
  <c r="T821" i="8"/>
  <c r="T822" i="8"/>
  <c r="T823" i="8"/>
  <c r="T824" i="8"/>
  <c r="T825" i="8"/>
  <c r="T826" i="8"/>
  <c r="T827" i="8"/>
  <c r="T828" i="8"/>
  <c r="T829" i="8"/>
  <c r="T830" i="8"/>
  <c r="T831" i="8"/>
  <c r="T832" i="8"/>
  <c r="T833" i="8"/>
  <c r="T834" i="8"/>
  <c r="T835" i="8"/>
  <c r="T836" i="8"/>
  <c r="T837" i="8"/>
  <c r="T838" i="8"/>
  <c r="T839" i="8"/>
  <c r="T840" i="8"/>
  <c r="T841" i="8"/>
  <c r="T842" i="8"/>
  <c r="T843" i="8"/>
  <c r="T844" i="8"/>
  <c r="T845" i="8"/>
  <c r="T846" i="8"/>
  <c r="T847" i="8"/>
  <c r="T848" i="8"/>
  <c r="T849" i="8"/>
  <c r="T850" i="8"/>
  <c r="T851" i="8"/>
  <c r="T852" i="8"/>
  <c r="T853" i="8"/>
  <c r="T854" i="8"/>
  <c r="T855" i="8"/>
  <c r="T856" i="8"/>
  <c r="T857" i="8"/>
  <c r="T858" i="8"/>
  <c r="T859" i="8"/>
  <c r="T860" i="8"/>
  <c r="T861" i="8"/>
  <c r="T862" i="8"/>
  <c r="T863" i="8"/>
  <c r="T864" i="8"/>
  <c r="T865" i="8"/>
  <c r="T866" i="8"/>
  <c r="T867" i="8"/>
  <c r="T772" i="8"/>
  <c r="S773" i="8"/>
  <c r="S774" i="8"/>
  <c r="S775" i="8"/>
  <c r="S776" i="8"/>
  <c r="S777" i="8"/>
  <c r="S778" i="8"/>
  <c r="S779" i="8"/>
  <c r="S780" i="8"/>
  <c r="S781" i="8"/>
  <c r="S782" i="8"/>
  <c r="S783" i="8"/>
  <c r="S784" i="8"/>
  <c r="S785" i="8"/>
  <c r="S786" i="8"/>
  <c r="S787" i="8"/>
  <c r="S788" i="8"/>
  <c r="S789" i="8"/>
  <c r="S790" i="8"/>
  <c r="S791" i="8"/>
  <c r="S792" i="8"/>
  <c r="S793" i="8"/>
  <c r="S794" i="8"/>
  <c r="S795" i="8"/>
  <c r="S796" i="8"/>
  <c r="S797" i="8"/>
  <c r="S798" i="8"/>
  <c r="S799" i="8"/>
  <c r="S800" i="8"/>
  <c r="S801" i="8"/>
  <c r="S802" i="8"/>
  <c r="S803" i="8"/>
  <c r="S804" i="8"/>
  <c r="S805" i="8"/>
  <c r="S806" i="8"/>
  <c r="S807" i="8"/>
  <c r="S808" i="8"/>
  <c r="S809" i="8"/>
  <c r="S810" i="8"/>
  <c r="S811" i="8"/>
  <c r="S812" i="8"/>
  <c r="S813" i="8"/>
  <c r="S814" i="8"/>
  <c r="S815" i="8"/>
  <c r="S816" i="8"/>
  <c r="S817" i="8"/>
  <c r="S818" i="8"/>
  <c r="S819" i="8"/>
  <c r="S820" i="8"/>
  <c r="S821" i="8"/>
  <c r="S822" i="8"/>
  <c r="S823" i="8"/>
  <c r="S824" i="8"/>
  <c r="S825" i="8"/>
  <c r="S826" i="8"/>
  <c r="S827" i="8"/>
  <c r="S828" i="8"/>
  <c r="S829" i="8"/>
  <c r="S830" i="8"/>
  <c r="S831" i="8"/>
  <c r="S832" i="8"/>
  <c r="S833" i="8"/>
  <c r="S834" i="8"/>
  <c r="S835" i="8"/>
  <c r="S836" i="8"/>
  <c r="S837" i="8"/>
  <c r="S838" i="8"/>
  <c r="S839" i="8"/>
  <c r="S840" i="8"/>
  <c r="S841" i="8"/>
  <c r="S842" i="8"/>
  <c r="S843" i="8"/>
  <c r="S844" i="8"/>
  <c r="S845" i="8"/>
  <c r="S846" i="8"/>
  <c r="S847" i="8"/>
  <c r="S848" i="8"/>
  <c r="S849" i="8"/>
  <c r="S850" i="8"/>
  <c r="S851" i="8"/>
  <c r="S852" i="8"/>
  <c r="S853" i="8"/>
  <c r="S854" i="8"/>
  <c r="S855" i="8"/>
  <c r="S856" i="8"/>
  <c r="S857" i="8"/>
  <c r="S858" i="8"/>
  <c r="S859" i="8"/>
  <c r="S860" i="8"/>
  <c r="S861" i="8"/>
  <c r="S862" i="8"/>
  <c r="S863" i="8"/>
  <c r="S864" i="8"/>
  <c r="S865" i="8"/>
  <c r="S866" i="8"/>
  <c r="S867" i="8"/>
  <c r="S772" i="8"/>
  <c r="N773" i="8"/>
  <c r="N774" i="8"/>
  <c r="N775" i="8"/>
  <c r="N776" i="8"/>
  <c r="N777" i="8"/>
  <c r="N778" i="8"/>
  <c r="N779" i="8"/>
  <c r="N780" i="8"/>
  <c r="N781" i="8"/>
  <c r="N782" i="8"/>
  <c r="N783" i="8"/>
  <c r="N784" i="8"/>
  <c r="N785" i="8"/>
  <c r="N786" i="8"/>
  <c r="N787" i="8"/>
  <c r="N788" i="8"/>
  <c r="N789" i="8"/>
  <c r="N790" i="8"/>
  <c r="N791" i="8"/>
  <c r="N792" i="8"/>
  <c r="N793" i="8"/>
  <c r="N794" i="8"/>
  <c r="N795" i="8"/>
  <c r="N796" i="8"/>
  <c r="N797" i="8"/>
  <c r="N798" i="8"/>
  <c r="N799" i="8"/>
  <c r="N800" i="8"/>
  <c r="N801" i="8"/>
  <c r="N802" i="8"/>
  <c r="N803" i="8"/>
  <c r="N804" i="8"/>
  <c r="N805" i="8"/>
  <c r="N806" i="8"/>
  <c r="N807" i="8"/>
  <c r="N808" i="8"/>
  <c r="N809" i="8"/>
  <c r="N810" i="8"/>
  <c r="N811" i="8"/>
  <c r="N812" i="8"/>
  <c r="N813" i="8"/>
  <c r="N814" i="8"/>
  <c r="N815" i="8"/>
  <c r="N816" i="8"/>
  <c r="N817" i="8"/>
  <c r="N818" i="8"/>
  <c r="N819" i="8"/>
  <c r="N820" i="8"/>
  <c r="N821" i="8"/>
  <c r="N822" i="8"/>
  <c r="N823" i="8"/>
  <c r="N824" i="8"/>
  <c r="N825" i="8"/>
  <c r="N826" i="8"/>
  <c r="N827" i="8"/>
  <c r="N828" i="8"/>
  <c r="N829" i="8"/>
  <c r="N830" i="8"/>
  <c r="N831" i="8"/>
  <c r="N832" i="8"/>
  <c r="N833" i="8"/>
  <c r="N834" i="8"/>
  <c r="N835" i="8"/>
  <c r="N836" i="8"/>
  <c r="N837" i="8"/>
  <c r="N838" i="8"/>
  <c r="N839" i="8"/>
  <c r="N840" i="8"/>
  <c r="N841" i="8"/>
  <c r="N842" i="8"/>
  <c r="N843" i="8"/>
  <c r="N844" i="8"/>
  <c r="N845" i="8"/>
  <c r="N846" i="8"/>
  <c r="N847" i="8"/>
  <c r="N848" i="8"/>
  <c r="N849" i="8"/>
  <c r="N850" i="8"/>
  <c r="N851" i="8"/>
  <c r="N852" i="8"/>
  <c r="N853" i="8"/>
  <c r="N854" i="8"/>
  <c r="N855" i="8"/>
  <c r="N856" i="8"/>
  <c r="N857" i="8"/>
  <c r="N858" i="8"/>
  <c r="N859" i="8"/>
  <c r="N860" i="8"/>
  <c r="N861" i="8"/>
  <c r="N862" i="8"/>
  <c r="N863" i="8"/>
  <c r="N864" i="8"/>
  <c r="N865" i="8"/>
  <c r="N866" i="8"/>
  <c r="N867" i="8"/>
  <c r="N772" i="8"/>
  <c r="M773" i="8"/>
  <c r="M774" i="8"/>
  <c r="M775" i="8"/>
  <c r="M776" i="8"/>
  <c r="M777" i="8"/>
  <c r="M778" i="8"/>
  <c r="M779" i="8"/>
  <c r="M780" i="8"/>
  <c r="M781" i="8"/>
  <c r="M782" i="8"/>
  <c r="M783" i="8"/>
  <c r="M784" i="8"/>
  <c r="M785" i="8"/>
  <c r="M786" i="8"/>
  <c r="M787" i="8"/>
  <c r="M788" i="8"/>
  <c r="M789" i="8"/>
  <c r="M790" i="8"/>
  <c r="M791" i="8"/>
  <c r="M792" i="8"/>
  <c r="M793" i="8"/>
  <c r="M794" i="8"/>
  <c r="M795" i="8"/>
  <c r="M796" i="8"/>
  <c r="M797" i="8"/>
  <c r="M798" i="8"/>
  <c r="M799" i="8"/>
  <c r="M800" i="8"/>
  <c r="M801" i="8"/>
  <c r="M802" i="8"/>
  <c r="M803" i="8"/>
  <c r="M804" i="8"/>
  <c r="M805" i="8"/>
  <c r="M806" i="8"/>
  <c r="M807" i="8"/>
  <c r="M808" i="8"/>
  <c r="M809" i="8"/>
  <c r="M810" i="8"/>
  <c r="M811" i="8"/>
  <c r="M812" i="8"/>
  <c r="M813" i="8"/>
  <c r="M814" i="8"/>
  <c r="M815" i="8"/>
  <c r="M816" i="8"/>
  <c r="M817" i="8"/>
  <c r="M818" i="8"/>
  <c r="M819" i="8"/>
  <c r="M820" i="8"/>
  <c r="M821" i="8"/>
  <c r="M822" i="8"/>
  <c r="M823" i="8"/>
  <c r="M824" i="8"/>
  <c r="M825" i="8"/>
  <c r="M826" i="8"/>
  <c r="M827" i="8"/>
  <c r="M828" i="8"/>
  <c r="M829" i="8"/>
  <c r="M830" i="8"/>
  <c r="M831" i="8"/>
  <c r="M832" i="8"/>
  <c r="M833" i="8"/>
  <c r="M834" i="8"/>
  <c r="M835" i="8"/>
  <c r="M836" i="8"/>
  <c r="M837" i="8"/>
  <c r="M838" i="8"/>
  <c r="M839" i="8"/>
  <c r="M840" i="8"/>
  <c r="M841" i="8"/>
  <c r="M842" i="8"/>
  <c r="M843" i="8"/>
  <c r="M844" i="8"/>
  <c r="M845" i="8"/>
  <c r="M846" i="8"/>
  <c r="M847" i="8"/>
  <c r="M848" i="8"/>
  <c r="M849" i="8"/>
  <c r="M850" i="8"/>
  <c r="M851" i="8"/>
  <c r="M852" i="8"/>
  <c r="M853" i="8"/>
  <c r="M854" i="8"/>
  <c r="M855" i="8"/>
  <c r="M856" i="8"/>
  <c r="M857" i="8"/>
  <c r="M858" i="8"/>
  <c r="M859" i="8"/>
  <c r="M860" i="8"/>
  <c r="M861" i="8"/>
  <c r="M862" i="8"/>
  <c r="M863" i="8"/>
  <c r="M864" i="8"/>
  <c r="M865" i="8"/>
  <c r="M866" i="8"/>
  <c r="M867" i="8"/>
  <c r="M772" i="8"/>
  <c r="L773" i="8"/>
  <c r="L774" i="8"/>
  <c r="L775" i="8"/>
  <c r="L776" i="8"/>
  <c r="L777" i="8"/>
  <c r="L778" i="8"/>
  <c r="L779" i="8"/>
  <c r="L780" i="8"/>
  <c r="L781" i="8"/>
  <c r="L782" i="8"/>
  <c r="L783" i="8"/>
  <c r="L784" i="8"/>
  <c r="L785" i="8"/>
  <c r="L786" i="8"/>
  <c r="L787" i="8"/>
  <c r="L788" i="8"/>
  <c r="L789" i="8"/>
  <c r="L790" i="8"/>
  <c r="L791" i="8"/>
  <c r="L792" i="8"/>
  <c r="L793" i="8"/>
  <c r="L794" i="8"/>
  <c r="L795" i="8"/>
  <c r="L796" i="8"/>
  <c r="L797" i="8"/>
  <c r="L798" i="8"/>
  <c r="L799" i="8"/>
  <c r="L800" i="8"/>
  <c r="L801" i="8"/>
  <c r="L802" i="8"/>
  <c r="L803" i="8"/>
  <c r="L804" i="8"/>
  <c r="L805" i="8"/>
  <c r="L806" i="8"/>
  <c r="L807" i="8"/>
  <c r="L808" i="8"/>
  <c r="L809" i="8"/>
  <c r="L810" i="8"/>
  <c r="L811" i="8"/>
  <c r="L812" i="8"/>
  <c r="L813" i="8"/>
  <c r="L814" i="8"/>
  <c r="L815" i="8"/>
  <c r="L816" i="8"/>
  <c r="L817" i="8"/>
  <c r="L818" i="8"/>
  <c r="L819" i="8"/>
  <c r="L820" i="8"/>
  <c r="L821" i="8"/>
  <c r="L822" i="8"/>
  <c r="L823" i="8"/>
  <c r="L824" i="8"/>
  <c r="L825" i="8"/>
  <c r="L826" i="8"/>
  <c r="L827" i="8"/>
  <c r="L828" i="8"/>
  <c r="L829" i="8"/>
  <c r="L830" i="8"/>
  <c r="L831" i="8"/>
  <c r="L832" i="8"/>
  <c r="L833" i="8"/>
  <c r="L834" i="8"/>
  <c r="L835" i="8"/>
  <c r="L836" i="8"/>
  <c r="L837" i="8"/>
  <c r="L838" i="8"/>
  <c r="L839" i="8"/>
  <c r="L840" i="8"/>
  <c r="L841" i="8"/>
  <c r="L842" i="8"/>
  <c r="L843" i="8"/>
  <c r="L844" i="8"/>
  <c r="L845" i="8"/>
  <c r="L846" i="8"/>
  <c r="L847" i="8"/>
  <c r="L848" i="8"/>
  <c r="L849" i="8"/>
  <c r="L850" i="8"/>
  <c r="L851" i="8"/>
  <c r="L852" i="8"/>
  <c r="L853" i="8"/>
  <c r="L854" i="8"/>
  <c r="L855" i="8"/>
  <c r="L856" i="8"/>
  <c r="L857" i="8"/>
  <c r="L858" i="8"/>
  <c r="L859" i="8"/>
  <c r="L860" i="8"/>
  <c r="L861" i="8"/>
  <c r="L862" i="8"/>
  <c r="L863" i="8"/>
  <c r="L864" i="8"/>
  <c r="L865" i="8"/>
  <c r="L866" i="8"/>
  <c r="L867" i="8"/>
  <c r="L772" i="8"/>
  <c r="A2" i="9"/>
  <c r="A2" i="11"/>
  <c r="D13" i="9"/>
  <c r="E13" i="9"/>
  <c r="F13" i="9"/>
  <c r="G13" i="9"/>
  <c r="H13" i="9"/>
  <c r="I13" i="9"/>
  <c r="J13" i="9"/>
  <c r="K13" i="9"/>
  <c r="L13" i="9"/>
  <c r="M13" i="9"/>
  <c r="N13" i="9"/>
  <c r="O13" i="9"/>
  <c r="P13" i="9"/>
  <c r="Q13" i="9"/>
  <c r="R13" i="9"/>
  <c r="S13" i="9"/>
  <c r="T13" i="9"/>
  <c r="U13" i="9"/>
  <c r="V13" i="9"/>
  <c r="W13" i="9"/>
  <c r="X13" i="9"/>
  <c r="Y13" i="9"/>
  <c r="Z13" i="9"/>
  <c r="AA13" i="9"/>
  <c r="AB13" i="9"/>
  <c r="AC13" i="9"/>
  <c r="AD13" i="9"/>
  <c r="AE13" i="9"/>
  <c r="AF13" i="9"/>
  <c r="AG13" i="9"/>
  <c r="AH13" i="9"/>
  <c r="AI13" i="9"/>
  <c r="AJ13" i="9"/>
  <c r="AK13" i="9"/>
  <c r="AL13" i="9"/>
  <c r="AM13" i="9"/>
  <c r="A2" i="7"/>
  <c r="A2" i="8"/>
  <c r="A2" i="3"/>
  <c r="A2" i="6"/>
  <c r="F775" i="8"/>
  <c r="E773" i="8"/>
  <c r="G805" i="8"/>
  <c r="G773" i="8"/>
  <c r="G774" i="8"/>
  <c r="G775" i="8"/>
  <c r="G776" i="8"/>
  <c r="G777" i="8"/>
  <c r="G778" i="8"/>
  <c r="G779" i="8"/>
  <c r="G780" i="8"/>
  <c r="G781" i="8"/>
  <c r="G782" i="8"/>
  <c r="G783" i="8"/>
  <c r="G784" i="8"/>
  <c r="G785" i="8"/>
  <c r="G786" i="8"/>
  <c r="G787" i="8"/>
  <c r="G788" i="8"/>
  <c r="G789" i="8"/>
  <c r="G790" i="8"/>
  <c r="G791" i="8"/>
  <c r="G792" i="8"/>
  <c r="G793" i="8"/>
  <c r="G794" i="8"/>
  <c r="G795" i="8"/>
  <c r="G796" i="8"/>
  <c r="G797" i="8"/>
  <c r="G798" i="8"/>
  <c r="G799" i="8"/>
  <c r="G800" i="8"/>
  <c r="G801" i="8"/>
  <c r="G802" i="8"/>
  <c r="G803" i="8"/>
  <c r="G804" i="8"/>
  <c r="G806" i="8"/>
  <c r="G807" i="8"/>
  <c r="G808" i="8"/>
  <c r="G809" i="8"/>
  <c r="G810" i="8"/>
  <c r="G811" i="8"/>
  <c r="G812" i="8"/>
  <c r="G813" i="8"/>
  <c r="G814" i="8"/>
  <c r="G815" i="8"/>
  <c r="G816" i="8"/>
  <c r="G817" i="8"/>
  <c r="G818" i="8"/>
  <c r="G819" i="8"/>
  <c r="G820" i="8"/>
  <c r="G821" i="8"/>
  <c r="G822" i="8"/>
  <c r="G823" i="8"/>
  <c r="G824" i="8"/>
  <c r="G825" i="8"/>
  <c r="G826" i="8"/>
  <c r="G827" i="8"/>
  <c r="G828" i="8"/>
  <c r="G829" i="8"/>
  <c r="G830" i="8"/>
  <c r="G831" i="8"/>
  <c r="G832" i="8"/>
  <c r="G833" i="8"/>
  <c r="G834" i="8"/>
  <c r="G835" i="8"/>
  <c r="G836" i="8"/>
  <c r="G837" i="8"/>
  <c r="G838" i="8"/>
  <c r="G839" i="8"/>
  <c r="G840" i="8"/>
  <c r="G841" i="8"/>
  <c r="G842" i="8"/>
  <c r="G843" i="8"/>
  <c r="G844" i="8"/>
  <c r="G845" i="8"/>
  <c r="G846" i="8"/>
  <c r="G847" i="8"/>
  <c r="G848" i="8"/>
  <c r="G849" i="8"/>
  <c r="G850" i="8"/>
  <c r="G851" i="8"/>
  <c r="G852" i="8"/>
  <c r="G853" i="8"/>
  <c r="G854" i="8"/>
  <c r="G855" i="8"/>
  <c r="G856" i="8"/>
  <c r="G857" i="8"/>
  <c r="G858" i="8"/>
  <c r="G859" i="8"/>
  <c r="G860" i="8"/>
  <c r="G861" i="8"/>
  <c r="G862" i="8"/>
  <c r="G863" i="8"/>
  <c r="G864" i="8"/>
  <c r="G865" i="8"/>
  <c r="G866" i="8"/>
  <c r="G867" i="8"/>
  <c r="G772" i="8"/>
  <c r="F773" i="8"/>
  <c r="F774" i="8"/>
  <c r="F776" i="8"/>
  <c r="F777" i="8"/>
  <c r="F778" i="8"/>
  <c r="F779" i="8"/>
  <c r="F780" i="8"/>
  <c r="F781" i="8"/>
  <c r="F782" i="8"/>
  <c r="F783" i="8"/>
  <c r="F784" i="8"/>
  <c r="F785" i="8"/>
  <c r="F786" i="8"/>
  <c r="F787" i="8"/>
  <c r="F788" i="8"/>
  <c r="F789" i="8"/>
  <c r="F790" i="8"/>
  <c r="F791" i="8"/>
  <c r="F792" i="8"/>
  <c r="F793" i="8"/>
  <c r="F794" i="8"/>
  <c r="F795" i="8"/>
  <c r="F796" i="8"/>
  <c r="F797" i="8"/>
  <c r="F798" i="8"/>
  <c r="F799" i="8"/>
  <c r="F800" i="8"/>
  <c r="F801" i="8"/>
  <c r="F802" i="8"/>
  <c r="F803" i="8"/>
  <c r="F804" i="8"/>
  <c r="F805" i="8"/>
  <c r="F806" i="8"/>
  <c r="F807" i="8"/>
  <c r="F808" i="8"/>
  <c r="F809" i="8"/>
  <c r="F810" i="8"/>
  <c r="F811" i="8"/>
  <c r="F812" i="8"/>
  <c r="F813" i="8"/>
  <c r="F814" i="8"/>
  <c r="F815" i="8"/>
  <c r="F816" i="8"/>
  <c r="F817" i="8"/>
  <c r="F818" i="8"/>
  <c r="F819" i="8"/>
  <c r="F820" i="8"/>
  <c r="F821" i="8"/>
  <c r="F822" i="8"/>
  <c r="F823" i="8"/>
  <c r="F824" i="8"/>
  <c r="F825" i="8"/>
  <c r="F826" i="8"/>
  <c r="F827" i="8"/>
  <c r="F828" i="8"/>
  <c r="F829" i="8"/>
  <c r="F830" i="8"/>
  <c r="F831" i="8"/>
  <c r="F832" i="8"/>
  <c r="F833" i="8"/>
  <c r="F834" i="8"/>
  <c r="F835" i="8"/>
  <c r="F836" i="8"/>
  <c r="F837" i="8"/>
  <c r="F838" i="8"/>
  <c r="F839" i="8"/>
  <c r="F840" i="8"/>
  <c r="F841" i="8"/>
  <c r="F842" i="8"/>
  <c r="F843" i="8"/>
  <c r="F844" i="8"/>
  <c r="F845" i="8"/>
  <c r="F846" i="8"/>
  <c r="F847" i="8"/>
  <c r="F848" i="8"/>
  <c r="F849" i="8"/>
  <c r="F850" i="8"/>
  <c r="F851" i="8"/>
  <c r="F852" i="8"/>
  <c r="F853" i="8"/>
  <c r="F854" i="8"/>
  <c r="F855" i="8"/>
  <c r="F856" i="8"/>
  <c r="F857" i="8"/>
  <c r="F858" i="8"/>
  <c r="F859" i="8"/>
  <c r="F860" i="8"/>
  <c r="F861" i="8"/>
  <c r="F862" i="8"/>
  <c r="F863" i="8"/>
  <c r="F864" i="8"/>
  <c r="F865" i="8"/>
  <c r="F866" i="8"/>
  <c r="F867" i="8"/>
  <c r="F772" i="8"/>
  <c r="E774" i="8"/>
  <c r="E775" i="8"/>
  <c r="E776" i="8"/>
  <c r="E777" i="8"/>
  <c r="E778" i="8"/>
  <c r="E779" i="8"/>
  <c r="E780" i="8"/>
  <c r="E781" i="8"/>
  <c r="E782" i="8"/>
  <c r="E783" i="8"/>
  <c r="E784" i="8"/>
  <c r="E785" i="8"/>
  <c r="E786" i="8"/>
  <c r="E787" i="8"/>
  <c r="E788" i="8"/>
  <c r="E789" i="8"/>
  <c r="E790" i="8"/>
  <c r="E791" i="8"/>
  <c r="E792" i="8"/>
  <c r="E793" i="8"/>
  <c r="E794" i="8"/>
  <c r="E795" i="8"/>
  <c r="E796" i="8"/>
  <c r="E797" i="8"/>
  <c r="E798" i="8"/>
  <c r="E799" i="8"/>
  <c r="E800" i="8"/>
  <c r="E801" i="8"/>
  <c r="E802" i="8"/>
  <c r="E803" i="8"/>
  <c r="E804" i="8"/>
  <c r="E805" i="8"/>
  <c r="E806" i="8"/>
  <c r="E807" i="8"/>
  <c r="E808" i="8"/>
  <c r="E809" i="8"/>
  <c r="E810" i="8"/>
  <c r="E811" i="8"/>
  <c r="E812" i="8"/>
  <c r="E813" i="8"/>
  <c r="E814" i="8"/>
  <c r="E815" i="8"/>
  <c r="E816" i="8"/>
  <c r="E817" i="8"/>
  <c r="E818" i="8"/>
  <c r="E819" i="8"/>
  <c r="E820" i="8"/>
  <c r="E821" i="8"/>
  <c r="E822" i="8"/>
  <c r="E823" i="8"/>
  <c r="E824" i="8"/>
  <c r="E825" i="8"/>
  <c r="E826" i="8"/>
  <c r="E827" i="8"/>
  <c r="E828" i="8"/>
  <c r="E829" i="8"/>
  <c r="E830" i="8"/>
  <c r="E831" i="8"/>
  <c r="E832" i="8"/>
  <c r="E833" i="8"/>
  <c r="E834" i="8"/>
  <c r="E835" i="8"/>
  <c r="E836" i="8"/>
  <c r="E837" i="8"/>
  <c r="E838" i="8"/>
  <c r="E839" i="8"/>
  <c r="E840" i="8"/>
  <c r="E841" i="8"/>
  <c r="E842" i="8"/>
  <c r="E843" i="8"/>
  <c r="E844" i="8"/>
  <c r="E845" i="8"/>
  <c r="E846" i="8"/>
  <c r="E847" i="8"/>
  <c r="E848" i="8"/>
  <c r="E849" i="8"/>
  <c r="E850" i="8"/>
  <c r="E851" i="8"/>
  <c r="E852" i="8"/>
  <c r="E853" i="8"/>
  <c r="E854" i="8"/>
  <c r="E855" i="8"/>
  <c r="E856" i="8"/>
  <c r="E857" i="8"/>
  <c r="E858" i="8"/>
  <c r="E859" i="8"/>
  <c r="E860" i="8"/>
  <c r="E861" i="8"/>
  <c r="E862" i="8"/>
  <c r="E863" i="8"/>
  <c r="E864" i="8"/>
  <c r="E865" i="8"/>
  <c r="E866" i="8"/>
  <c r="E867" i="8"/>
  <c r="D254" i="8"/>
  <c r="E254" i="8"/>
  <c r="F254" i="8"/>
  <c r="G254" i="8"/>
  <c r="H254" i="8"/>
  <c r="I254" i="8"/>
  <c r="J254" i="8"/>
  <c r="K254" i="8"/>
  <c r="M254" i="8"/>
  <c r="N254" i="8"/>
  <c r="O254" i="8"/>
  <c r="P254" i="8"/>
  <c r="Q254" i="8"/>
  <c r="R254" i="8"/>
  <c r="S254" i="8"/>
  <c r="T254" i="8"/>
  <c r="U254" i="8"/>
  <c r="V254" i="8"/>
  <c r="W254" i="8"/>
  <c r="X254" i="8"/>
  <c r="Y254" i="8"/>
  <c r="Z254" i="8"/>
  <c r="AA254" i="8"/>
  <c r="AB254" i="8"/>
  <c r="AC254" i="8"/>
  <c r="AD254" i="8"/>
  <c r="AE254" i="8"/>
  <c r="AF254" i="8"/>
  <c r="AG254" i="8"/>
  <c r="AH254" i="8"/>
  <c r="AI254" i="8"/>
  <c r="AJ254" i="8"/>
  <c r="AK254" i="8"/>
  <c r="AL254" i="8"/>
  <c r="D255" i="8"/>
  <c r="E255" i="8"/>
  <c r="F255" i="8"/>
  <c r="H255" i="8"/>
  <c r="I255" i="8"/>
  <c r="J255" i="8"/>
  <c r="K255" i="8"/>
  <c r="L255" i="8"/>
  <c r="M255" i="8"/>
  <c r="N255" i="8"/>
  <c r="O255" i="8"/>
  <c r="P255" i="8"/>
  <c r="Q255" i="8"/>
  <c r="R255" i="8"/>
  <c r="S255" i="8"/>
  <c r="T255" i="8"/>
  <c r="U255" i="8"/>
  <c r="V255" i="8"/>
  <c r="W255" i="8"/>
  <c r="X255" i="8"/>
  <c r="Y255" i="8"/>
  <c r="Z255" i="8"/>
  <c r="AA255" i="8"/>
  <c r="AB255" i="8"/>
  <c r="AC255" i="8"/>
  <c r="AD255" i="8"/>
  <c r="AE255" i="8"/>
  <c r="AF255" i="8"/>
  <c r="AG255" i="8"/>
  <c r="AH255" i="8"/>
  <c r="AI255" i="8"/>
  <c r="AJ255" i="8"/>
  <c r="AK255" i="8"/>
  <c r="AL255" i="8"/>
  <c r="D256" i="8"/>
  <c r="E256" i="8"/>
  <c r="F256" i="8"/>
  <c r="G256" i="8"/>
  <c r="H256" i="8"/>
  <c r="I256" i="8"/>
  <c r="J256" i="8"/>
  <c r="K256" i="8"/>
  <c r="L256" i="8"/>
  <c r="M256" i="8"/>
  <c r="N256" i="8"/>
  <c r="O256" i="8"/>
  <c r="P256" i="8"/>
  <c r="Q256" i="8"/>
  <c r="R256" i="8"/>
  <c r="S256" i="8"/>
  <c r="T256" i="8"/>
  <c r="U256" i="8"/>
  <c r="V256" i="8"/>
  <c r="W256" i="8"/>
  <c r="X256" i="8"/>
  <c r="Y256" i="8"/>
  <c r="Z256" i="8"/>
  <c r="AA256" i="8"/>
  <c r="AB256" i="8"/>
  <c r="AC256" i="8"/>
  <c r="AD256" i="8"/>
  <c r="AE256" i="8"/>
  <c r="AF256" i="8"/>
  <c r="AG256" i="8"/>
  <c r="AH256" i="8"/>
  <c r="AI256" i="8"/>
  <c r="AJ256" i="8"/>
  <c r="AK256" i="8"/>
  <c r="AL256" i="8"/>
  <c r="D257" i="8"/>
  <c r="E257" i="8"/>
  <c r="F257" i="8"/>
  <c r="G257" i="8"/>
  <c r="H257" i="8"/>
  <c r="I257" i="8"/>
  <c r="J257" i="8"/>
  <c r="K257" i="8"/>
  <c r="L257" i="8"/>
  <c r="M257" i="8"/>
  <c r="N257" i="8"/>
  <c r="O257" i="8"/>
  <c r="P257" i="8"/>
  <c r="Q257" i="8"/>
  <c r="R257" i="8"/>
  <c r="S257" i="8"/>
  <c r="T257" i="8"/>
  <c r="U257" i="8"/>
  <c r="V257" i="8"/>
  <c r="W257" i="8"/>
  <c r="X257" i="8"/>
  <c r="Y257" i="8"/>
  <c r="Z257" i="8"/>
  <c r="AA257" i="8"/>
  <c r="AB257" i="8"/>
  <c r="AC257" i="8"/>
  <c r="AD257" i="8"/>
  <c r="AE257" i="8"/>
  <c r="AF257" i="8"/>
  <c r="AG257" i="8"/>
  <c r="AH257" i="8"/>
  <c r="AI257" i="8"/>
  <c r="AJ257" i="8"/>
  <c r="AK257" i="8"/>
  <c r="AL257" i="8"/>
  <c r="C256" i="8"/>
  <c r="C257" i="8"/>
  <c r="E59" i="8"/>
  <c r="F59" i="8"/>
  <c r="G59" i="8"/>
  <c r="H59" i="8"/>
  <c r="I59" i="8"/>
  <c r="J59" i="8"/>
  <c r="K59" i="8"/>
  <c r="L59" i="8"/>
  <c r="M59" i="8"/>
  <c r="N59" i="8"/>
  <c r="O59" i="8"/>
  <c r="P59" i="8"/>
  <c r="Q59" i="8"/>
  <c r="R59" i="8"/>
  <c r="S59" i="8"/>
  <c r="T59" i="8"/>
  <c r="U59" i="8"/>
  <c r="V59" i="8"/>
  <c r="W59" i="8"/>
  <c r="X59" i="8"/>
  <c r="Y59" i="8"/>
  <c r="Z59" i="8"/>
  <c r="AA59" i="8"/>
  <c r="AB59" i="8"/>
  <c r="AC59" i="8"/>
  <c r="AD59" i="8"/>
  <c r="AE59" i="8"/>
  <c r="AF59" i="8"/>
  <c r="AG59" i="8"/>
  <c r="AH59" i="8"/>
  <c r="AI59" i="8"/>
  <c r="AJ59" i="8"/>
  <c r="AK59" i="8"/>
  <c r="AL59" i="8"/>
  <c r="AM59" i="8"/>
  <c r="A2" i="4"/>
  <c r="C4" i="3"/>
</calcChain>
</file>

<file path=xl/comments1.xml><?xml version="1.0" encoding="utf-8"?>
<comments xmlns="http://schemas.openxmlformats.org/spreadsheetml/2006/main">
  <authors>
    <author>Abigail Charles</author>
  </authors>
  <commentList>
    <comment ref="B7" authorId="0" shapeId="0">
      <text>
        <r>
          <rPr>
            <b/>
            <sz val="9"/>
            <color indexed="81"/>
            <rFont val="Tahoma"/>
            <family val="2"/>
          </rPr>
          <t>Abigail Charles:</t>
        </r>
        <r>
          <rPr>
            <sz val="9"/>
            <color indexed="81"/>
            <rFont val="Tahoma"/>
            <family val="2"/>
          </rPr>
          <t xml:space="preserve">
USE [ESME_v4.0_CVEI_v6_NIC_v1.2]
GO
SELECT k as k, [2015], [2020], [2025], [2030], [2040], [2050] FROM (
 SELECT * FROM dbo.ur_TotalInvesmentCosts WHERE [k] in (
  SELECT DISTINCT [k] FROM dbo.p_Outputs WHERE [x] = 'Electricity') 
 ) as SourceTable
 PIVOT (SUM(TotalInvCost)
 FOR t IN ([2015], [2020], [2025], [2030], [2040], [2050])) as PivotTable;</t>
        </r>
      </text>
    </comment>
    <comment ref="B41" authorId="0" shapeId="0">
      <text>
        <r>
          <rPr>
            <b/>
            <sz val="9"/>
            <color indexed="81"/>
            <rFont val="Tahoma"/>
            <family val="2"/>
          </rPr>
          <t>Abigail Charles:</t>
        </r>
        <r>
          <rPr>
            <sz val="9"/>
            <color indexed="81"/>
            <rFont val="Tahoma"/>
            <family val="2"/>
          </rPr>
          <t xml:space="preserve">
USE [ESME_v4.0_CVEI_v6_NIC_v2.1]
EXEC spRQ_Cht_ElectricityGenCapacity @Sim = '', @Inc_Hist = 1, @Precision = 0.0001, @ChartTitle = 'Electricity Generation Capacity'
</t>
        </r>
      </text>
    </comment>
    <comment ref="B195" authorId="0" shapeId="0">
      <text>
        <r>
          <rPr>
            <b/>
            <sz val="9"/>
            <color indexed="81"/>
            <rFont val="Tahoma"/>
            <family val="2"/>
          </rPr>
          <t>Abigail Charles:</t>
        </r>
        <r>
          <rPr>
            <sz val="9"/>
            <color indexed="81"/>
            <rFont val="Tahoma"/>
            <family val="2"/>
          </rPr>
          <t xml:space="preserve">
USE [ESME_v4.0_CVEI_v6_NIC_v2.1]
EXEC spRQ_Cht_ProductionVarious @Sim = '', @Inc_Hist = 1, @Precision = 0.0001, @x = 'Electricity', @ChartTitle = 'Electricity Generation'
</t>
        </r>
      </text>
    </comment>
  </commentList>
</comments>
</file>

<file path=xl/sharedStrings.xml><?xml version="1.0" encoding="utf-8"?>
<sst xmlns="http://schemas.openxmlformats.org/spreadsheetml/2006/main" count="3751" uniqueCount="287">
  <si>
    <t>Abigail Charles
abigail.charles@es.catapult.org.uk</t>
  </si>
  <si>
    <t>Purpose</t>
  </si>
  <si>
    <t>Author</t>
  </si>
  <si>
    <t>Version</t>
  </si>
  <si>
    <t>Version No.</t>
  </si>
  <si>
    <t>Changes</t>
  </si>
  <si>
    <t>Comments</t>
  </si>
  <si>
    <t>Label</t>
  </si>
  <si>
    <t>Output</t>
  </si>
  <si>
    <t>Active Cell</t>
  </si>
  <si>
    <t>Title 1</t>
  </si>
  <si>
    <t>Title 2</t>
  </si>
  <si>
    <t>Info</t>
  </si>
  <si>
    <t>Header (Horizontal)</t>
  </si>
  <si>
    <t>Header (Vertical)</t>
  </si>
  <si>
    <t>Input</t>
  </si>
  <si>
    <t>Calculation</t>
  </si>
  <si>
    <t>End</t>
  </si>
  <si>
    <t>NIC Electric Vehicle Charging Cost Analysis</t>
  </si>
  <si>
    <t>BEV</t>
  </si>
  <si>
    <t>m veh</t>
  </si>
  <si>
    <t>Diesel</t>
  </si>
  <si>
    <t>Petrol</t>
  </si>
  <si>
    <t>ty</t>
  </si>
  <si>
    <t>se</t>
  </si>
  <si>
    <t>us</t>
  </si>
  <si>
    <t>un</t>
  </si>
  <si>
    <t>ecco.po_CarVehicleParc</t>
  </si>
  <si>
    <t>ecco.po_VanVehicleParc</t>
  </si>
  <si>
    <t>Total Parc by Power Train</t>
  </si>
  <si>
    <t>Vehicles on the Road</t>
  </si>
  <si>
    <t>Vehicle Fuel Demand</t>
  </si>
  <si>
    <t>Electricity</t>
  </si>
  <si>
    <t>Hydrogen</t>
  </si>
  <si>
    <t>x</t>
  </si>
  <si>
    <t xml:space="preserve">ecco.po_CarFuelDemand </t>
  </si>
  <si>
    <t>ecco.po_VanFuelDemand</t>
  </si>
  <si>
    <t>Total Parc Fuel Demand</t>
  </si>
  <si>
    <t>Vehicle km by Fuel Type</t>
  </si>
  <si>
    <t>ecco.po_CarServiceDemand</t>
  </si>
  <si>
    <t>ecco.po_VanServiceDemand</t>
  </si>
  <si>
    <t>mcpt.po_NumberOfChargingPosts</t>
  </si>
  <si>
    <t>Home</t>
  </si>
  <si>
    <t>Nr</t>
  </si>
  <si>
    <t>Public</t>
  </si>
  <si>
    <t>Rapid</t>
  </si>
  <si>
    <t>Work</t>
  </si>
  <si>
    <t>cl</t>
  </si>
  <si>
    <t>Number of Charge Points</t>
  </si>
  <si>
    <t>Electricity Demand Profiles - PiV Charging</t>
  </si>
  <si>
    <t>ecco.po_ElecDemandProfilesPIV</t>
  </si>
  <si>
    <t>Summer_Weekday</t>
  </si>
  <si>
    <t>Summer_Weekend</t>
  </si>
  <si>
    <t>Winter_Weekday</t>
  </si>
  <si>
    <t>Winter_Weekend</t>
  </si>
  <si>
    <t>h</t>
  </si>
  <si>
    <t>dc</t>
  </si>
  <si>
    <t>cd</t>
  </si>
  <si>
    <t>mcpt.po_ElecChargingNetworkCapex</t>
  </si>
  <si>
    <t>Home Charging Point Operator</t>
  </si>
  <si>
    <t>£m</t>
  </si>
  <si>
    <t>Public Charging Point Operator</t>
  </si>
  <si>
    <t>Rapid Charging Point Operator</t>
  </si>
  <si>
    <t>Work Charging Point Operator</t>
  </si>
  <si>
    <t>en</t>
  </si>
  <si>
    <t>mcpt.po_ElecChargingNetworkOpex</t>
  </si>
  <si>
    <t>Electricity Distribution Network Capex</t>
  </si>
  <si>
    <t>medt.po_ElecDistNetworkCapex</t>
  </si>
  <si>
    <t>Electricity DNO</t>
  </si>
  <si>
    <t>Cumulative Elec Dist Network Capex</t>
  </si>
  <si>
    <t>Vehicle Parc &amp; Fuel</t>
  </si>
  <si>
    <t>Charge Points</t>
  </si>
  <si>
    <t>Electricity Distribution Reinforcement</t>
  </si>
  <si>
    <t>Anaerobic Digestion CHP Plant</t>
  </si>
  <si>
    <t>Biomass Fired Generation</t>
  </si>
  <si>
    <t>Biomass Macro CHP</t>
  </si>
  <si>
    <t>CCGT</t>
  </si>
  <si>
    <t>CCGT with CCS</t>
  </si>
  <si>
    <t>Gas Macro CHP</t>
  </si>
  <si>
    <t>Geothermal Plant (EGS) Electricity &amp; Heat</t>
  </si>
  <si>
    <t>Geothermal Plant (HSA) Electricity &amp; Heat</t>
  </si>
  <si>
    <t>H2 Turbine</t>
  </si>
  <si>
    <t>Hydro Power</t>
  </si>
  <si>
    <t>IGCC Biomass with CCS</t>
  </si>
  <si>
    <t>IGCC Coal</t>
  </si>
  <si>
    <t>IGCC Coal with CCS</t>
  </si>
  <si>
    <t>Incineration of Waste</t>
  </si>
  <si>
    <t>Large Scale Ground Mounted Solar PV</t>
  </si>
  <si>
    <t>Micro CHP - Hot Water</t>
  </si>
  <si>
    <t>Micro CHP - Space Heat</t>
  </si>
  <si>
    <t>Micro Solar PV</t>
  </si>
  <si>
    <t>Micro Wind</t>
  </si>
  <si>
    <t>Nuclear (Gen III)</t>
  </si>
  <si>
    <t>OCGT</t>
  </si>
  <si>
    <t>Offshore Wind (fixed)</t>
  </si>
  <si>
    <t>Offshore Wind (floating)</t>
  </si>
  <si>
    <t>Onshore Wind</t>
  </si>
  <si>
    <t>PC Coal</t>
  </si>
  <si>
    <t>PC Coal with CCS</t>
  </si>
  <si>
    <t>Tidal Range</t>
  </si>
  <si>
    <t>Tidal Stream</t>
  </si>
  <si>
    <t>Wave Power</t>
  </si>
  <si>
    <t>Electricity Generation Costs</t>
  </si>
  <si>
    <t>Electricity Generation Capacity</t>
  </si>
  <si>
    <t>Converted Biomass Plant</t>
  </si>
  <si>
    <t>Interconnector Benelux-Germany (Electricity)</t>
  </si>
  <si>
    <t>Interconnector France (Electricity)</t>
  </si>
  <si>
    <t>Interconnector Ireland (Electricity)</t>
  </si>
  <si>
    <t>Nuclear (Legacy)</t>
  </si>
  <si>
    <t>Oil Fired Generation</t>
  </si>
  <si>
    <t>Interconnector Nordel (Electricity)</t>
  </si>
  <si>
    <t>Technology</t>
  </si>
  <si>
    <t>Year</t>
  </si>
  <si>
    <t>Capacity_GW</t>
  </si>
  <si>
    <t>Electricity Generation</t>
  </si>
  <si>
    <t>Production_TWh</t>
  </si>
  <si>
    <t>Storage Capacity</t>
  </si>
  <si>
    <t>Battery - Li-ion</t>
  </si>
  <si>
    <t>Battery - NaS</t>
  </si>
  <si>
    <t>Building Hot Water Storage</t>
  </si>
  <si>
    <t>Building Space Heat Storage</t>
  </si>
  <si>
    <t>Compressed Air Storage of Electricity</t>
  </si>
  <si>
    <t>District Heat Storage</t>
  </si>
  <si>
    <t>Flow battery - Redox</t>
  </si>
  <si>
    <t>Flow battery - Zn-Br</t>
  </si>
  <si>
    <t>Geological Storage of Hydrogen</t>
  </si>
  <si>
    <t>Pumped Storage of Electricity</t>
  </si>
  <si>
    <t>Storage Technology</t>
  </si>
  <si>
    <t>Installed Capacity</t>
  </si>
  <si>
    <t>Storage Power Rating</t>
  </si>
  <si>
    <t>Storage</t>
  </si>
  <si>
    <t>Non-BEV</t>
  </si>
  <si>
    <t>Fuel</t>
  </si>
  <si>
    <t>Original Unit</t>
  </si>
  <si>
    <t>to GWh</t>
  </si>
  <si>
    <t>kg</t>
  </si>
  <si>
    <t>l</t>
  </si>
  <si>
    <t>kWh</t>
  </si>
  <si>
    <t>Source (if applicable)</t>
  </si>
  <si>
    <t>https://www.carbontrust.com/media/18223/ctl153_conversion_factors.pdf</t>
  </si>
  <si>
    <t>http://www.idealhy.eu/index.php?page=lh2_outline</t>
  </si>
  <si>
    <t>GWh</t>
  </si>
  <si>
    <t>-</t>
  </si>
  <si>
    <t>Car</t>
  </si>
  <si>
    <t>Consumers</t>
  </si>
  <si>
    <t>Fleet car sharing</t>
  </si>
  <si>
    <t>Fleet non-user choosers</t>
  </si>
  <si>
    <t>Fleet user choosers</t>
  </si>
  <si>
    <t>Diesel PiV</t>
  </si>
  <si>
    <t>FCV</t>
  </si>
  <si>
    <t>Petrol PiV</t>
  </si>
  <si>
    <t>Van</t>
  </si>
  <si>
    <t>kW</t>
  </si>
  <si>
    <t>Peak_Weekday</t>
  </si>
  <si>
    <t>No Transport</t>
  </si>
  <si>
    <t>Electricity Distribution Reinforcement due to Transport</t>
  </si>
  <si>
    <t>Electricity Distribution Reinforcement Baseline</t>
  </si>
  <si>
    <t>Petrol &amp; Diesel</t>
  </si>
  <si>
    <t>"No transport" added to electricity reinforcement + petrol &amp; diesel combined for graphs (and hydrogen removed)</t>
  </si>
  <si>
    <t>Home - off street</t>
  </si>
  <si>
    <t>Home - on street</t>
  </si>
  <si>
    <t>Home CPs split by on-street &amp; off-street</t>
  </si>
  <si>
    <t>Home (as is)</t>
  </si>
  <si>
    <t>£</t>
  </si>
  <si>
    <t>Public (as is)</t>
  </si>
  <si>
    <t>Capex per Unit</t>
  </si>
  <si>
    <t>Home Charging Point Operator - Off-Street</t>
  </si>
  <si>
    <t>Home Charging Point Operator - On-street</t>
  </si>
  <si>
    <t>New CPs</t>
  </si>
  <si>
    <t>Opex per unit</t>
  </si>
  <si>
    <t>£/unit</t>
  </si>
  <si>
    <t>calculated from these results</t>
  </si>
  <si>
    <t>Home Charging Point Operator - Off-street</t>
  </si>
  <si>
    <t>Dashed lines added to "Charge Points" graphs</t>
  </si>
  <si>
    <t>Installation Capex</t>
  </si>
  <si>
    <t>Installation Capex per Unit</t>
  </si>
  <si>
    <t>CP Capex split out by production &amp; installation</t>
  </si>
  <si>
    <t>Transmission Costs</t>
  </si>
  <si>
    <t>t</t>
  </si>
  <si>
    <t>TransmissionCost_GBPbn</t>
  </si>
  <si>
    <t>Discounted Generation capex &amp; Transmission costs to 2015</t>
  </si>
  <si>
    <t>Assumption</t>
  </si>
  <si>
    <t>NIC value/source</t>
  </si>
  <si>
    <t>Modelled assumptions</t>
  </si>
  <si>
    <t>Economic growth</t>
  </si>
  <si>
    <t xml:space="preserve">2.4% pa long term trend </t>
  </si>
  <si>
    <t>ESME "Reference Case" - comparable to NIC "central economic growth, high population growth"</t>
  </si>
  <si>
    <t>Population growth - ONS 2014 projections</t>
  </si>
  <si>
    <t>high fertility scenario</t>
  </si>
  <si>
    <t>ESME "Reference Case" - closely matches NIC "Principle" Scenario</t>
  </si>
  <si>
    <t>Available technology</t>
  </si>
  <si>
    <t>any technology that is currently available</t>
  </si>
  <si>
    <t>Available technologies covered within ESME Reference Book (with additional car and van variants) - except where differences are stated below</t>
  </si>
  <si>
    <t xml:space="preserve">High flexibility </t>
  </si>
  <si>
    <t>use of batteries, interconnectors and DSR</t>
  </si>
  <si>
    <t>Batteries (and other storage technologies) and interconnectors are included</t>
  </si>
  <si>
    <t>Fossil fuel prices</t>
  </si>
  <si>
    <t>BEIS - central</t>
  </si>
  <si>
    <t>DECC Central (2011)</t>
  </si>
  <si>
    <t>Carbon constraints</t>
  </si>
  <si>
    <t>to meet CCC carbon targets</t>
  </si>
  <si>
    <t>Carbon constraint applied to overall system. Pathway reflects existing CCC carbon budgets</t>
  </si>
  <si>
    <t>Carbon prices</t>
  </si>
  <si>
    <t>Aurora Energy Research - linearly increasing until 2040; remains constant afterwards at around£40/tonne</t>
  </si>
  <si>
    <t>Carbon price not explicitly applied. 2050 marginal cost of abatement is an output dependent on the system.</t>
  </si>
  <si>
    <t>Nuclear timeline</t>
  </si>
  <si>
    <t>no exogenous nuclear besides Hinkley C</t>
  </si>
  <si>
    <t xml:space="preserve">Model set to match assumption that no new nuclear is built other than Hinkley Point C. Retirement profile of existing nuclear capacity in line with ESME assumptions </t>
  </si>
  <si>
    <t>Interconnector timeline</t>
  </si>
  <si>
    <t>all window 1 &amp; 2 projects to be delivered on time by 2022 in line with Ofgem - up to 18GW</t>
  </si>
  <si>
    <t>Existing interconnector capacity and additional interconnector projects included up to 17.9GW</t>
  </si>
  <si>
    <t>EV stock and sales</t>
  </si>
  <si>
    <t>100% EV sales by 2025; 100% EV stock by ~2040</t>
  </si>
  <si>
    <t>Settings adjusted to reflect 100% of car and van sales being BEVs from 2025, resulting in 100% of cars and vans being BEVs by ~2040</t>
  </si>
  <si>
    <t>V2G</t>
  </si>
  <si>
    <t>80% to vans and 10% to cars</t>
  </si>
  <si>
    <t>Managed charging reflected in the analysis for relevant scenarios but not V2G</t>
  </si>
  <si>
    <t>EV charging profiles + demand from EVs</t>
  </si>
  <si>
    <t>heat electrification - high cost</t>
  </si>
  <si>
    <t xml:space="preserve">Electrification of heating is included in the analysis. Costs, capacities, etc. elsewhere in the system reflect all electricity demands (including heat and transport). </t>
  </si>
  <si>
    <t>Generation tech capex - wind and solar</t>
  </si>
  <si>
    <t>Aurora (a declining trend remaining roughly flat after 2040)</t>
  </si>
  <si>
    <t>Uses latest ESME central technology costs</t>
  </si>
  <si>
    <t>Generation tech capex - rest</t>
  </si>
  <si>
    <t>ETI (low technology costs)</t>
  </si>
  <si>
    <t>Uses ESME central technology costs</t>
  </si>
  <si>
    <t xml:space="preserve">Storage availability </t>
  </si>
  <si>
    <t>battery availability likely to amount to up to 50 GW</t>
  </si>
  <si>
    <t>No dedicated constraint to restrict battery availability</t>
  </si>
  <si>
    <t>Storage cost: battery Li-ion (1hr, 2hr, 4hr)</t>
  </si>
  <si>
    <t>Aurora (declining trends remaining roughly flat after 2035)</t>
  </si>
  <si>
    <t>A wide variety of grid-connected storage technologies (batteries, flow batteries, etc.) are available reflecting a wide range of costs, durations and performance characteristics. Costs for each decline out to 2050</t>
  </si>
  <si>
    <t>Storage cost: battery redox (5hr)</t>
  </si>
  <si>
    <t>as above</t>
  </si>
  <si>
    <t xml:space="preserve">CCS </t>
  </si>
  <si>
    <t>Element Energy (transport and storage), Aurora Energy Research (plant costs) - CCS is prohibitively expensive and it is only chosen in 2050 to meet emission targets under the heat hydrogen scenario</t>
  </si>
  <si>
    <t>Analysis run without CCS available</t>
  </si>
  <si>
    <t>Annual electricity demand</t>
  </si>
  <si>
    <t xml:space="preserve">NIC - outputs from UK TIMES </t>
  </si>
  <si>
    <t>Electricity demand is an output of the analysis</t>
  </si>
  <si>
    <t>Heat demand - electrification</t>
  </si>
  <si>
    <t>Element Energy; daily/seasonal profiles constructed by Aurora</t>
  </si>
  <si>
    <t>Underlying heat demand assumptions are covered in ESME Reference Book. Heating that is electrified follows a profile that reflects underlying heat demand and specific heating solutions adopted</t>
  </si>
  <si>
    <t>Source</t>
  </si>
  <si>
    <t>Available at:</t>
  </si>
  <si>
    <t>Electricity generation costs and performance characteristics</t>
  </si>
  <si>
    <t>ETI Energy System Modelling Environment (ESME)</t>
  </si>
  <si>
    <t>http://www.eti.co.uk/programmes/strategy/esme</t>
  </si>
  <si>
    <t>Electricity transmission costs</t>
  </si>
  <si>
    <t>Distribution network reinforcement costs</t>
  </si>
  <si>
    <t>ETI Electricity Distribution and Intelligent Infrastructure project</t>
  </si>
  <si>
    <t>http://www.eti.co.uk/programmes/transport-ldv/ldv-electricity-distribution-and-intelligent-infrastructure</t>
  </si>
  <si>
    <t>ETI Consumers, Vehicles and Energy Integration (CVEI) project</t>
  </si>
  <si>
    <t xml:space="preserve">http://www.eti.co.uk/programmes/transport-ldv/consumers-vehicles-and-energy-integration-cvei </t>
  </si>
  <si>
    <t>Chargepoint costs (home, work, public and rapid)</t>
  </si>
  <si>
    <t>Ultra-rapid chargepoint costs</t>
  </si>
  <si>
    <t>Committee on Climate Change - Plugging the gap: An assessment of future demand for Britain's electric vehicle public charging network</t>
  </si>
  <si>
    <t>https://www.theccc.org.uk/publication/plugging-gap-assessment-future-demand-britains-electric-vehicle-public-charging-network/</t>
  </si>
  <si>
    <t>Electric vehicle utilisation and charging demand</t>
  </si>
  <si>
    <t>Smart electric vehicle charging profile, developed for this project, based on learnings from:</t>
  </si>
  <si>
    <t>ETI - An affordable transition to sustainable and secure energy from light vehicles in the UK</t>
  </si>
  <si>
    <t>http://www.eti.co.uk/library/ldv-an-affordable-transition-to-sustainable-and-secure-energy-from-light-vehicles-in-the-uk</t>
  </si>
  <si>
    <t>Non-vehicle electricity demands</t>
  </si>
  <si>
    <t>Home charging with off-street parking and some on-street</t>
  </si>
  <si>
    <t>Workplace charging available.</t>
  </si>
  <si>
    <t>Slow and fast public charging available at retail and other locations</t>
  </si>
  <si>
    <t>Very rapid charging points on motorways and the strategic road network to boost confidence for longer trips.</t>
  </si>
  <si>
    <t>Smart charging implemented</t>
  </si>
  <si>
    <t>Distributed slow charging scenario.</t>
  </si>
  <si>
    <t>"Smart Charging" Scenario</t>
  </si>
  <si>
    <t>Total</t>
  </si>
  <si>
    <t>Total Parc vkm Demand</t>
  </si>
  <si>
    <t>Electricity Charging Point Network Capex</t>
  </si>
  <si>
    <t>Equipment Capex</t>
  </si>
  <si>
    <t>Equipment Capex per Unit</t>
  </si>
  <si>
    <t>Electricity Charging Point Network Opex</t>
  </si>
  <si>
    <r>
      <t xml:space="preserve">Discounted &amp; Inflated to </t>
    </r>
    <r>
      <rPr>
        <vertAlign val="subscript"/>
        <sz val="14"/>
        <color rgb="FF00D12D"/>
        <rFont val="Segoe UI"/>
        <family val="2"/>
      </rPr>
      <t>2015</t>
    </r>
    <r>
      <rPr>
        <sz val="14"/>
        <color rgb="FF00D12D"/>
        <rFont val="Segoe UI"/>
        <family val="2"/>
      </rPr>
      <t>GBP</t>
    </r>
  </si>
  <si>
    <t>Renewables</t>
  </si>
  <si>
    <t>Nuclear</t>
  </si>
  <si>
    <t>Non-nuclear thermal power generation</t>
  </si>
  <si>
    <t>Interconnectors</t>
  </si>
  <si>
    <r>
      <t xml:space="preserve">Discounted &amp; Inflated to </t>
    </r>
    <r>
      <rPr>
        <vertAlign val="subscript"/>
        <sz val="14"/>
        <color rgb="FF00D12D"/>
        <rFont val="Segoe UI"/>
        <family val="2"/>
      </rPr>
      <t>2015</t>
    </r>
    <r>
      <rPr>
        <sz val="14"/>
        <color rgb="FF00D12D"/>
        <rFont val="Segoe UI"/>
        <family val="2"/>
      </rPr>
      <t>GBP (billions)</t>
    </r>
  </si>
  <si>
    <t>NIC Electric Vehicle Charging Cost Analysis - Assumptions</t>
  </si>
  <si>
    <t>NIC Electric Vehicle Charging Cost Analysis - Transmission Costs</t>
  </si>
  <si>
    <t>Home on-street + Public + Rapid</t>
  </si>
  <si>
    <t>Production &amp; installation capex for CPs corrected</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</si>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</sst>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_);_(* \(#,##0.00\);_(* &quot;-&quot;??_);_(@_)"/>
    <numFmt numFmtId="165" formatCode="0.0"/>
    <numFmt numFmtId="166" formatCode="_-* #,##0_-;\-* #,##0_-;_-* &quot;-&quot;??_-;_-@_-"/>
    <numFmt numFmtId="167" formatCode="0.0000000"/>
    <numFmt numFmtId="168" formatCode="_(* #,##0_);_(* \(#,##0\);_(* &quot;-&quot;??_);_(@_)"/>
  </numFmts>
  <fonts count="24" x14ac:knownFonts="1">
    <font>
      <sz val="11"/>
      <color theme="1"/>
      <name val="Calibri"/>
      <family val="2"/>
      <scheme val="minor"/>
    </font>
    <font>
      <sz val="18"/>
      <color rgb="FFFF3399"/>
      <name val="Arial Rounded MT Bold"/>
      <family val="2"/>
    </font>
    <font>
      <sz val="12"/>
      <color rgb="FF172C36"/>
      <name val="Arial Rounded MT Bold"/>
      <family val="2"/>
    </font>
    <font>
      <sz val="11"/>
      <color rgb="FF172C36"/>
      <name val="Arial"/>
      <family val="2"/>
    </font>
    <font>
      <sz val="14"/>
      <color rgb="FF00D12D"/>
      <name val="Arial Rounded MT Bold"/>
      <family val="2"/>
    </font>
    <font>
      <sz val="11"/>
      <color theme="0"/>
      <name val="Arial"/>
      <family val="2"/>
    </font>
    <font>
      <i/>
      <sz val="11"/>
      <color rgb="FF172C36"/>
      <name val="Arial"/>
      <family val="2"/>
    </font>
    <font>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sz val="18"/>
      <color rgb="FFFF3399"/>
      <name val="Segoe UI"/>
      <family val="2"/>
    </font>
    <font>
      <sz val="11"/>
      <color theme="1"/>
      <name val="Segoe UI"/>
      <family val="2"/>
    </font>
    <font>
      <sz val="14"/>
      <color rgb="FF00D12D"/>
      <name val="Segoe UI"/>
      <family val="2"/>
    </font>
    <font>
      <sz val="11"/>
      <color rgb="FF172C36"/>
      <name val="Segoe UI"/>
      <family val="2"/>
    </font>
    <font>
      <sz val="11"/>
      <color rgb="FF000000"/>
      <name val="Segoe UI"/>
      <family val="2"/>
    </font>
    <font>
      <sz val="12"/>
      <color rgb="FF172C36"/>
      <name val="Segoe UI"/>
      <family val="2"/>
    </font>
    <font>
      <sz val="10"/>
      <color rgb="FF172C36"/>
      <name val="Segoe UI"/>
      <family val="2"/>
    </font>
    <font>
      <u/>
      <sz val="9"/>
      <color theme="10"/>
      <name val="Calibri"/>
      <family val="2"/>
      <scheme val="minor"/>
    </font>
    <font>
      <u/>
      <sz val="9"/>
      <color theme="10"/>
      <name val="Segoe UI"/>
      <family val="2"/>
    </font>
    <font>
      <sz val="9"/>
      <color theme="1"/>
      <name val="Segoe UI"/>
      <family val="2"/>
    </font>
    <font>
      <sz val="14"/>
      <color rgb="FFFF3399"/>
      <name val="Segoe UI"/>
      <family val="2"/>
    </font>
    <font>
      <vertAlign val="subscript"/>
      <sz val="14"/>
      <color rgb="FF00D12D"/>
      <name val="Segoe UI"/>
      <family val="2"/>
    </font>
    <font>
      <sz val="11"/>
      <color theme="0" tint="-0.34998626667073579"/>
      <name val="Segoe UI"/>
      <family val="2"/>
    </font>
  </fonts>
  <fills count="8">
    <fill>
      <patternFill patternType="none"/>
    </fill>
    <fill>
      <patternFill patternType="gray125"/>
    </fill>
    <fill>
      <patternFill patternType="solid">
        <fgColor rgb="FFFF3399"/>
        <bgColor indexed="64"/>
      </patternFill>
    </fill>
    <fill>
      <patternFill patternType="solid">
        <fgColor rgb="FF00FFCC"/>
        <bgColor indexed="64"/>
      </patternFill>
    </fill>
    <fill>
      <patternFill patternType="solid">
        <fgColor rgb="FFCCFF66"/>
        <bgColor indexed="64"/>
      </patternFill>
    </fill>
    <fill>
      <patternFill patternType="solid">
        <fgColor rgb="FFEAEAEA"/>
        <bgColor indexed="64"/>
      </patternFill>
    </fill>
    <fill>
      <patternFill patternType="solid">
        <fgColor rgb="FF172C36"/>
        <bgColor indexed="64"/>
      </patternFill>
    </fill>
    <fill>
      <patternFill patternType="solid">
        <fgColor rgb="FFB2B2B2"/>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top/>
      <bottom style="medium">
        <color rgb="FFB2B2B2"/>
      </bottom>
      <diagonal/>
    </border>
    <border>
      <left style="medium">
        <color rgb="FF292B2C"/>
      </left>
      <right style="medium">
        <color rgb="FF292B2C"/>
      </right>
      <top style="thin">
        <color rgb="FF292B2C"/>
      </top>
      <bottom style="thin">
        <color rgb="FF292B2C"/>
      </bottom>
      <diagonal/>
    </border>
    <border>
      <left style="thin">
        <color rgb="FF292B2C"/>
      </left>
      <right style="thin">
        <color rgb="FF292B2C"/>
      </right>
      <top style="medium">
        <color rgb="FF292B2C"/>
      </top>
      <bottom style="medium">
        <color rgb="FF292B2C"/>
      </bottom>
      <diagonal/>
    </border>
    <border>
      <left style="thin">
        <color rgb="FFB2B2B2"/>
      </left>
      <right style="thin">
        <color rgb="FFB2B2B2"/>
      </right>
      <top style="thin">
        <color rgb="FFB2B2B2"/>
      </top>
      <bottom/>
      <diagonal/>
    </border>
    <border>
      <left style="thin">
        <color rgb="FFB2B2B2"/>
      </left>
      <right style="thin">
        <color rgb="FFB2B2B2"/>
      </right>
      <top/>
      <bottom style="thin">
        <color rgb="FFB2B2B2"/>
      </bottom>
      <diagonal/>
    </border>
    <border>
      <left style="thin">
        <color rgb="FFB2B2B2"/>
      </left>
      <right style="thin">
        <color rgb="FFB2B2B2"/>
      </right>
      <top/>
      <bottom/>
      <diagonal/>
    </border>
    <border>
      <left style="thin">
        <color rgb="FF292B2C"/>
      </left>
      <right/>
      <top style="medium">
        <color rgb="FF292B2C"/>
      </top>
      <bottom style="medium">
        <color rgb="FF292B2C"/>
      </bottom>
      <diagonal/>
    </border>
    <border>
      <left/>
      <right style="thin">
        <color rgb="FF292B2C"/>
      </right>
      <top style="medium">
        <color rgb="FF292B2C"/>
      </top>
      <bottom style="medium">
        <color rgb="FF292B2C"/>
      </bottom>
      <diagonal/>
    </border>
    <border>
      <left style="thin">
        <color rgb="FFB2B2B2"/>
      </left>
      <right/>
      <top style="medium">
        <color rgb="FF292B2C"/>
      </top>
      <bottom style="thin">
        <color rgb="FFB2B2B2"/>
      </bottom>
      <diagonal/>
    </border>
    <border>
      <left/>
      <right style="thin">
        <color rgb="FFB2B2B2"/>
      </right>
      <top style="medium">
        <color rgb="FF292B2C"/>
      </top>
      <bottom style="thin">
        <color rgb="FFB2B2B2"/>
      </bottom>
      <diagonal/>
    </border>
    <border>
      <left style="thin">
        <color rgb="FFB2B2B2"/>
      </left>
      <right/>
      <top style="thin">
        <color rgb="FFB2B2B2"/>
      </top>
      <bottom style="thin">
        <color rgb="FFB2B2B2"/>
      </bottom>
      <diagonal/>
    </border>
    <border>
      <left/>
      <right style="thin">
        <color rgb="FFB2B2B2"/>
      </right>
      <top style="thin">
        <color rgb="FFB2B2B2"/>
      </top>
      <bottom style="thin">
        <color rgb="FFB2B2B2"/>
      </bottom>
      <diagonal/>
    </border>
  </borders>
  <cellStyleXfs count="15">
    <xf numFmtId="0" fontId="0" fillId="0" borderId="0"/>
    <xf numFmtId="0" fontId="1" fillId="0" borderId="2"/>
    <xf numFmtId="0" fontId="21" fillId="0" borderId="2"/>
    <xf numFmtId="0" fontId="2" fillId="2" borderId="4">
      <alignment horizontal="center" vertical="center"/>
    </xf>
    <xf numFmtId="0" fontId="2" fillId="2" borderId="3">
      <alignment horizontal="center" vertical="center"/>
    </xf>
    <xf numFmtId="0" fontId="3" fillId="5" borderId="1">
      <protection locked="0"/>
    </xf>
    <xf numFmtId="0" fontId="3" fillId="4" borderId="1"/>
    <xf numFmtId="0" fontId="3" fillId="3" borderId="1"/>
    <xf numFmtId="0" fontId="4" fillId="0" borderId="0"/>
    <xf numFmtId="0" fontId="6" fillId="0" borderId="0">
      <alignment horizontal="left" vertical="center"/>
    </xf>
    <xf numFmtId="0" fontId="5" fillId="6" borderId="1">
      <protection locked="0"/>
    </xf>
    <xf numFmtId="0" fontId="3" fillId="7" borderId="1">
      <protection locked="0"/>
    </xf>
    <xf numFmtId="164" fontId="7" fillId="0" borderId="0" applyFont="0" applyFill="0" applyBorder="0" applyAlignment="0" applyProtection="0"/>
    <xf numFmtId="0" fontId="10" fillId="0" borderId="0" applyNumberFormat="0" applyFill="0" applyBorder="0" applyAlignment="0" applyProtection="0"/>
    <xf numFmtId="43" fontId="7" fillId="0" borderId="0" applyFont="0" applyFill="0" applyBorder="0" applyAlignment="0" applyProtection="0"/>
  </cellStyleXfs>
  <cellXfs count="70">
    <xf numFmtId="0" fontId="0" fillId="0" borderId="0" xfId="0"/>
    <xf numFmtId="0" fontId="1" fillId="0" borderId="2" xfId="1"/>
    <xf numFmtId="0" fontId="3" fillId="5" borderId="1" xfId="5">
      <protection locked="0"/>
    </xf>
    <xf numFmtId="0" fontId="2" fillId="2" borderId="4" xfId="3">
      <alignment horizontal="center" vertical="center"/>
    </xf>
    <xf numFmtId="0" fontId="2" fillId="2" borderId="3" xfId="4">
      <alignment horizontal="center" vertical="center"/>
    </xf>
    <xf numFmtId="0" fontId="3" fillId="4" borderId="1" xfId="6"/>
    <xf numFmtId="0" fontId="3" fillId="3" borderId="1" xfId="7"/>
    <xf numFmtId="0" fontId="4" fillId="0" borderId="0" xfId="8"/>
    <xf numFmtId="0" fontId="6" fillId="0" borderId="0" xfId="9">
      <alignment horizontal="left" vertical="center"/>
    </xf>
    <xf numFmtId="0" fontId="21" fillId="0" borderId="2" xfId="2"/>
    <xf numFmtId="0" fontId="5" fillId="6" borderId="1" xfId="10">
      <protection locked="0"/>
    </xf>
    <xf numFmtId="0" fontId="3" fillId="7" borderId="1" xfId="5" applyFill="1">
      <protection locked="0"/>
    </xf>
    <xf numFmtId="0" fontId="11" fillId="0" borderId="2" xfId="1" applyFont="1"/>
    <xf numFmtId="0" fontId="12" fillId="0" borderId="0" xfId="0" applyFont="1"/>
    <xf numFmtId="0" fontId="13" fillId="0" borderId="0" xfId="8" applyFont="1" applyAlignment="1">
      <alignment vertical="top"/>
    </xf>
    <xf numFmtId="0" fontId="14" fillId="0" borderId="0" xfId="0" applyFont="1" applyAlignment="1">
      <alignment horizontal="left" vertical="center" wrapText="1"/>
    </xf>
    <xf numFmtId="0" fontId="15" fillId="0" borderId="0" xfId="0" applyFont="1"/>
    <xf numFmtId="0" fontId="14" fillId="4" borderId="1" xfId="6" applyFont="1"/>
    <xf numFmtId="0" fontId="16" fillId="2" borderId="4" xfId="3" applyFont="1">
      <alignment horizontal="center" vertical="center"/>
    </xf>
    <xf numFmtId="0" fontId="14" fillId="5" borderId="1" xfId="5" applyFont="1">
      <protection locked="0"/>
    </xf>
    <xf numFmtId="0" fontId="11" fillId="0" borderId="2" xfId="1" applyFont="1" applyAlignment="1">
      <alignment vertical="center"/>
    </xf>
    <xf numFmtId="0" fontId="12" fillId="0" borderId="0" xfId="0" applyFont="1" applyAlignment="1">
      <alignment vertical="center"/>
    </xf>
    <xf numFmtId="0" fontId="16" fillId="2" borderId="3" xfId="4" applyFont="1" applyAlignment="1">
      <alignment horizontal="center" vertical="center"/>
    </xf>
    <xf numFmtId="0" fontId="14" fillId="4" borderId="1" xfId="6" applyFont="1" applyAlignment="1">
      <alignment vertical="center"/>
    </xf>
    <xf numFmtId="0" fontId="16" fillId="2" borderId="4" xfId="3" applyFont="1" applyAlignment="1">
      <alignment horizontal="center" vertical="center"/>
    </xf>
    <xf numFmtId="0" fontId="14" fillId="5" borderId="1" xfId="5" applyFont="1" applyAlignment="1">
      <alignment vertical="center"/>
      <protection locked="0"/>
    </xf>
    <xf numFmtId="0" fontId="14" fillId="5" borderId="1" xfId="5" applyFont="1" applyAlignment="1">
      <alignment vertical="center" wrapText="1"/>
      <protection locked="0"/>
    </xf>
    <xf numFmtId="0" fontId="14" fillId="5" borderId="1" xfId="5" applyFont="1" applyAlignment="1">
      <alignment horizontal="center" vertical="center"/>
      <protection locked="0"/>
    </xf>
    <xf numFmtId="0" fontId="11" fillId="0" borderId="2" xfId="1" applyFont="1" applyAlignment="1">
      <alignment vertical="center" wrapText="1"/>
    </xf>
    <xf numFmtId="0" fontId="12" fillId="0" borderId="0" xfId="0" applyFont="1" applyAlignment="1">
      <alignment vertical="center" wrapText="1"/>
    </xf>
    <xf numFmtId="0" fontId="16" fillId="2" borderId="4" xfId="3" applyFont="1" applyAlignment="1">
      <alignment horizontal="center" vertical="center" wrapText="1"/>
    </xf>
    <xf numFmtId="0" fontId="14" fillId="5" borderId="1" xfId="5" applyFont="1" applyAlignment="1">
      <alignment horizontal="center" vertical="center" wrapText="1"/>
      <protection locked="0"/>
    </xf>
    <xf numFmtId="167" fontId="14" fillId="5" borderId="1" xfId="5" applyNumberFormat="1" applyFont="1" applyAlignment="1">
      <alignment vertical="center" wrapText="1"/>
      <protection locked="0"/>
    </xf>
    <xf numFmtId="0" fontId="17" fillId="5" borderId="1" xfId="5" applyFont="1" applyAlignment="1">
      <alignment vertical="center" wrapText="1"/>
      <protection locked="0"/>
    </xf>
    <xf numFmtId="0" fontId="17" fillId="5" borderId="1" xfId="5" applyFont="1" applyAlignment="1">
      <alignment horizontal="center" vertical="center" wrapText="1"/>
      <protection locked="0"/>
    </xf>
    <xf numFmtId="0" fontId="18" fillId="5" borderId="1" xfId="13" applyFont="1" applyFill="1" applyBorder="1" applyAlignment="1" applyProtection="1">
      <alignment vertical="center" wrapText="1"/>
      <protection locked="0"/>
    </xf>
    <xf numFmtId="0" fontId="19" fillId="5" borderId="1" xfId="13" applyFont="1" applyFill="1" applyBorder="1" applyAlignment="1" applyProtection="1">
      <alignment vertical="center" wrapText="1"/>
      <protection locked="0"/>
    </xf>
    <xf numFmtId="0" fontId="20" fillId="0" borderId="0" xfId="0" applyFont="1" applyAlignment="1">
      <alignment vertical="center" wrapText="1"/>
    </xf>
    <xf numFmtId="0" fontId="14" fillId="5" borderId="1" xfId="5" applyFont="1" applyAlignment="1">
      <alignment horizontal="center"/>
      <protection locked="0"/>
    </xf>
    <xf numFmtId="167" fontId="14" fillId="5" borderId="1" xfId="5" applyNumberFormat="1" applyFont="1">
      <protection locked="0"/>
    </xf>
    <xf numFmtId="0" fontId="17" fillId="5" borderId="1" xfId="5" applyFont="1">
      <protection locked="0"/>
    </xf>
    <xf numFmtId="0" fontId="17" fillId="5" borderId="1" xfId="5" applyFont="1" applyAlignment="1">
      <alignment horizontal="center"/>
      <protection locked="0"/>
    </xf>
    <xf numFmtId="0" fontId="21" fillId="0" borderId="2" xfId="2" applyFont="1"/>
    <xf numFmtId="0" fontId="13" fillId="0" borderId="0" xfId="8" applyFont="1"/>
    <xf numFmtId="11" fontId="14" fillId="5" borderId="1" xfId="5" applyNumberFormat="1" applyFont="1">
      <protection locked="0"/>
    </xf>
    <xf numFmtId="165" fontId="14" fillId="4" borderId="1" xfId="6" applyNumberFormat="1" applyFont="1"/>
    <xf numFmtId="166" fontId="14" fillId="4" borderId="1" xfId="12" applyNumberFormat="1" applyFont="1" applyFill="1" applyBorder="1"/>
    <xf numFmtId="168" fontId="14" fillId="4" borderId="1" xfId="12" applyNumberFormat="1" applyFont="1" applyFill="1" applyBorder="1"/>
    <xf numFmtId="168" fontId="14" fillId="5" borderId="1" xfId="12" applyNumberFormat="1" applyFont="1" applyFill="1" applyBorder="1" applyProtection="1">
      <protection locked="0"/>
    </xf>
    <xf numFmtId="43" fontId="12" fillId="0" borderId="0" xfId="0" applyNumberFormat="1" applyFont="1"/>
    <xf numFmtId="1" fontId="14" fillId="4" borderId="1" xfId="6" applyNumberFormat="1" applyFont="1"/>
    <xf numFmtId="0" fontId="3" fillId="5" borderId="7" xfId="5" applyBorder="1">
      <protection locked="0"/>
    </xf>
    <xf numFmtId="0" fontId="3" fillId="4" borderId="7" xfId="6" applyBorder="1"/>
    <xf numFmtId="0" fontId="3" fillId="5" borderId="0" xfId="5" applyBorder="1">
      <protection locked="0"/>
    </xf>
    <xf numFmtId="0" fontId="14" fillId="5" borderId="7" xfId="5" applyFont="1" applyBorder="1">
      <protection locked="0"/>
    </xf>
    <xf numFmtId="0" fontId="14" fillId="4" borderId="7" xfId="6" applyFont="1" applyBorder="1"/>
    <xf numFmtId="0" fontId="14" fillId="5" borderId="0" xfId="5" applyFont="1" applyBorder="1">
      <protection locked="0"/>
    </xf>
    <xf numFmtId="1" fontId="12" fillId="0" borderId="0" xfId="0" applyNumberFormat="1" applyFont="1"/>
    <xf numFmtId="0" fontId="23" fillId="5" borderId="1" xfId="5" applyFont="1">
      <protection locked="0"/>
    </xf>
    <xf numFmtId="168" fontId="23" fillId="5" borderId="1" xfId="12" applyNumberFormat="1" applyFont="1" applyFill="1" applyBorder="1" applyProtection="1">
      <protection locked="0"/>
    </xf>
    <xf numFmtId="0" fontId="21" fillId="0" borderId="2" xfId="2" applyFont="1"/>
    <xf numFmtId="0" fontId="14" fillId="5" borderId="12" xfId="5" applyFont="1" applyBorder="1" applyAlignment="1">
      <alignment horizontal="left" vertical="center" wrapText="1"/>
      <protection locked="0"/>
    </xf>
    <xf numFmtId="0" fontId="14" fillId="5" borderId="13" xfId="5" applyFont="1" applyBorder="1" applyAlignment="1">
      <alignment horizontal="left" vertical="center" wrapText="1"/>
      <protection locked="0"/>
    </xf>
    <xf numFmtId="0" fontId="16" fillId="2" borderId="8" xfId="3" applyFont="1" applyBorder="1" applyAlignment="1">
      <alignment horizontal="center" vertical="center" wrapText="1"/>
    </xf>
    <xf numFmtId="0" fontId="16" fillId="2" borderId="9" xfId="3" applyFont="1" applyBorder="1" applyAlignment="1">
      <alignment horizontal="center" vertical="center" wrapText="1"/>
    </xf>
    <xf numFmtId="0" fontId="14" fillId="5" borderId="10" xfId="5" applyFont="1" applyBorder="1" applyAlignment="1">
      <alignment horizontal="left" vertical="center" wrapText="1"/>
      <protection locked="0"/>
    </xf>
    <xf numFmtId="0" fontId="14" fillId="5" borderId="11" xfId="5" applyFont="1" applyBorder="1" applyAlignment="1">
      <alignment horizontal="left" vertical="center" wrapText="1"/>
      <protection locked="0"/>
    </xf>
    <xf numFmtId="0" fontId="17" fillId="5" borderId="5" xfId="5" applyFont="1" applyBorder="1" applyAlignment="1">
      <alignment horizontal="left" vertical="center" wrapText="1"/>
      <protection locked="0"/>
    </xf>
    <xf numFmtId="0" fontId="17" fillId="5" borderId="6" xfId="5" applyFont="1" applyBorder="1" applyAlignment="1">
      <alignment horizontal="left" vertical="center" wrapText="1"/>
      <protection locked="0"/>
    </xf>
    <xf numFmtId="0" fontId="17" fillId="5" borderId="7" xfId="5" applyFont="1" applyBorder="1" applyAlignment="1">
      <alignment horizontal="left" vertical="center" wrapText="1"/>
      <protection locked="0"/>
    </xf>
  </cellXfs>
  <cellStyles count="15">
    <cellStyle name="Active Cell" xfId="10"/>
    <cellStyle name="Calculation 1" xfId="6"/>
    <cellStyle name="Comma" xfId="12" builtinId="3"/>
    <cellStyle name="Comma 2" xfId="14"/>
    <cellStyle name="End" xfId="11"/>
    <cellStyle name="Header Horizontal" xfId="4"/>
    <cellStyle name="Header Vertical" xfId="3"/>
    <cellStyle name="Hyperlink" xfId="13" builtinId="8"/>
    <cellStyle name="Info" xfId="9"/>
    <cellStyle name="Input 1" xfId="5"/>
    <cellStyle name="Label 1" xfId="8"/>
    <cellStyle name="Normal" xfId="0" builtinId="0"/>
    <cellStyle name="Output 1" xfId="7"/>
    <cellStyle name="Title 1" xfId="1"/>
    <cellStyle name="Title 2" xfId="2"/>
  </cellStyles>
  <dxfs count="0"/>
  <tableStyles count="0" defaultTableStyle="TableStyleMedium2" defaultPivotStyle="PivotStyleLight16"/>
  <colors>
    <mruColors>
      <color rgb="FFB2B2B2"/>
      <color rgb="FF172C36"/>
      <color rgb="FF00D12D"/>
      <color rgb="FFFFFFFF"/>
      <color rgb="FF292B2C"/>
      <color rgb="FF00FFCC"/>
      <color rgb="FFFF3399"/>
      <color rgb="FFCCFF66"/>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Cumulative Electricity Distribution Network Capex</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areaChart>
        <c:grouping val="standard"/>
        <c:varyColors val="0"/>
        <c:ser>
          <c:idx val="0"/>
          <c:order val="0"/>
          <c:tx>
            <c:strRef>
              <c:f>'Electricity Distr Reinforcement'!$B$13</c:f>
              <c:strCache>
                <c:ptCount val="1"/>
                <c:pt idx="0">
                  <c:v>Electricity Distribution Reinforcement due to Transport</c:v>
                </c:pt>
              </c:strCache>
            </c:strRef>
          </c:tx>
          <c:spPr>
            <a:solidFill>
              <a:schemeClr val="accent1"/>
            </a:solidFill>
            <a:ln>
              <a:noFill/>
            </a:ln>
            <a:effectLst/>
          </c:spPr>
          <c:cat>
            <c:numRef>
              <c:f>'Electricity Distr Reinforcement'!$D$12:$AM$12</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'Electricity Distr Reinforcement'!$D$13:$AM$13</c:f>
              <c:numCache>
                <c:formatCode>0</c:formatCode>
                <c:ptCount val="36"/>
                <c:pt idx="0">
                  <c:v>0</c:v>
                </c:pt>
                <c:pt idx="1">
                  <c:v>254.51850510393783</c:v>
                </c:pt>
                <c:pt idx="2">
                  <c:v>573.45041650875123</c:v>
                </c:pt>
                <c:pt idx="3">
                  <c:v>1169.8897441412551</c:v>
                </c:pt>
                <c:pt idx="4">
                  <c:v>1665.0829249766882</c:v>
                </c:pt>
                <c:pt idx="5">
                  <c:v>2029.1972622379319</c:v>
                </c:pt>
                <c:pt idx="6">
                  <c:v>2037.7779764989521</c:v>
                </c:pt>
                <c:pt idx="7">
                  <c:v>2136.776565461023</c:v>
                </c:pt>
                <c:pt idx="8">
                  <c:v>2238.8984238666294</c:v>
                </c:pt>
                <c:pt idx="9">
                  <c:v>2344.7579978135677</c:v>
                </c:pt>
                <c:pt idx="10">
                  <c:v>2471.3585458654943</c:v>
                </c:pt>
                <c:pt idx="11">
                  <c:v>3148.2145127412182</c:v>
                </c:pt>
                <c:pt idx="12">
                  <c:v>4341.4395034331883</c:v>
                </c:pt>
                <c:pt idx="13">
                  <c:v>5990.8232661977345</c:v>
                </c:pt>
                <c:pt idx="14">
                  <c:v>6870.0094343376304</c:v>
                </c:pt>
                <c:pt idx="15">
                  <c:v>7221.3132938226281</c:v>
                </c:pt>
                <c:pt idx="16">
                  <c:v>9294.8812456812029</c:v>
                </c:pt>
                <c:pt idx="17">
                  <c:v>9878.5725041953592</c:v>
                </c:pt>
                <c:pt idx="18">
                  <c:v>10470.759760665973</c:v>
                </c:pt>
                <c:pt idx="19">
                  <c:v>12224.790370356237</c:v>
                </c:pt>
                <c:pt idx="20">
                  <c:v>13246.290234205393</c:v>
                </c:pt>
                <c:pt idx="21">
                  <c:v>13946.068483513689</c:v>
                </c:pt>
                <c:pt idx="22">
                  <c:v>14281.092012129402</c:v>
                </c:pt>
                <c:pt idx="23">
                  <c:v>14720.13415559157</c:v>
                </c:pt>
                <c:pt idx="24">
                  <c:v>16387.100258248938</c:v>
                </c:pt>
                <c:pt idx="25">
                  <c:v>16393.87784420024</c:v>
                </c:pt>
                <c:pt idx="26">
                  <c:v>16894.735588933847</c:v>
                </c:pt>
                <c:pt idx="27">
                  <c:v>16911.4263155439</c:v>
                </c:pt>
                <c:pt idx="28">
                  <c:v>17758.47015729548</c:v>
                </c:pt>
                <c:pt idx="29">
                  <c:v>17999.662057364985</c:v>
                </c:pt>
                <c:pt idx="30">
                  <c:v>18000.153535955782</c:v>
                </c:pt>
                <c:pt idx="31">
                  <c:v>18006.514136981579</c:v>
                </c:pt>
                <c:pt idx="32">
                  <c:v>18009.861056634061</c:v>
                </c:pt>
                <c:pt idx="33">
                  <c:v>19036.783975454531</c:v>
                </c:pt>
                <c:pt idx="34">
                  <c:v>19062.304963084491</c:v>
                </c:pt>
                <c:pt idx="35">
                  <c:v>19063.025552711926</c:v>
                </c:pt>
              </c:numCache>
            </c:numRef>
          </c:val>
          <c:extLst>
            <c:ext xmlns:c16="http://schemas.microsoft.com/office/drawing/2014/chart" uri="{C3380CC4-5D6E-409C-BE32-E72D297353CC}">
              <c16:uniqueId val="{00000000-7F14-4874-9A45-EB0E3778B794}"/>
            </c:ext>
          </c:extLst>
        </c:ser>
        <c:ser>
          <c:idx val="1"/>
          <c:order val="1"/>
          <c:tx>
            <c:strRef>
              <c:f>'Electricity Distr Reinforcement'!$B$14</c:f>
              <c:strCache>
                <c:ptCount val="1"/>
                <c:pt idx="0">
                  <c:v>Electricity Distribution Reinforcement Baseline</c:v>
                </c:pt>
              </c:strCache>
            </c:strRef>
          </c:tx>
          <c:spPr>
            <a:solidFill>
              <a:schemeClr val="accent2"/>
            </a:solidFill>
            <a:ln>
              <a:noFill/>
            </a:ln>
            <a:effectLst/>
          </c:spPr>
          <c:cat>
            <c:numRef>
              <c:f>'Electricity Distr Reinforcement'!$D$12:$AM$12</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'Electricity Distr Reinforcement'!$D$14:$AM$14</c:f>
              <c:numCache>
                <c:formatCode>0</c:formatCode>
                <c:ptCount val="36"/>
                <c:pt idx="0">
                  <c:v>0</c:v>
                </c:pt>
                <c:pt idx="1">
                  <c:v>256.46407829450851</c:v>
                </c:pt>
                <c:pt idx="2">
                  <c:v>440.44773616568369</c:v>
                </c:pt>
                <c:pt idx="3">
                  <c:v>741.66441909052446</c:v>
                </c:pt>
                <c:pt idx="4">
                  <c:v>1075.4951885965886</c:v>
                </c:pt>
                <c:pt idx="5">
                  <c:v>1403.0556335563422</c:v>
                </c:pt>
                <c:pt idx="6">
                  <c:v>1403.0556335563422</c:v>
                </c:pt>
                <c:pt idx="7">
                  <c:v>1403.0556335563422</c:v>
                </c:pt>
                <c:pt idx="8">
                  <c:v>1403.0556335563422</c:v>
                </c:pt>
                <c:pt idx="9">
                  <c:v>1403.0556335563422</c:v>
                </c:pt>
                <c:pt idx="10">
                  <c:v>1403.0556335563422</c:v>
                </c:pt>
                <c:pt idx="11">
                  <c:v>1438.6056364109147</c:v>
                </c:pt>
                <c:pt idx="12">
                  <c:v>1444.6007269992917</c:v>
                </c:pt>
                <c:pt idx="13">
                  <c:v>1447.8002068108574</c:v>
                </c:pt>
                <c:pt idx="14">
                  <c:v>1454.0262191804152</c:v>
                </c:pt>
                <c:pt idx="15">
                  <c:v>1460.0598719541679</c:v>
                </c:pt>
                <c:pt idx="16">
                  <c:v>2078.2653699389361</c:v>
                </c:pt>
                <c:pt idx="17">
                  <c:v>2218.7266170476723</c:v>
                </c:pt>
                <c:pt idx="18">
                  <c:v>2357.1988821734603</c:v>
                </c:pt>
                <c:pt idx="19">
                  <c:v>2494.6729889824228</c:v>
                </c:pt>
                <c:pt idx="20">
                  <c:v>2633.665834812432</c:v>
                </c:pt>
                <c:pt idx="21">
                  <c:v>2768.1788000674455</c:v>
                </c:pt>
                <c:pt idx="22">
                  <c:v>2901.7534895457366</c:v>
                </c:pt>
                <c:pt idx="23">
                  <c:v>3034.0166499584925</c:v>
                </c:pt>
                <c:pt idx="24">
                  <c:v>3167.9715917129179</c:v>
                </c:pt>
                <c:pt idx="25">
                  <c:v>3298.4363664205193</c:v>
                </c:pt>
                <c:pt idx="26">
                  <c:v>5208.3344614961125</c:v>
                </c:pt>
                <c:pt idx="27">
                  <c:v>5607.480632229096</c:v>
                </c:pt>
                <c:pt idx="28">
                  <c:v>5996.1753214942146</c:v>
                </c:pt>
                <c:pt idx="29">
                  <c:v>6379.6509617567399</c:v>
                </c:pt>
                <c:pt idx="30">
                  <c:v>6753.97592926364</c:v>
                </c:pt>
                <c:pt idx="31">
                  <c:v>7121.7099561589612</c:v>
                </c:pt>
                <c:pt idx="32">
                  <c:v>7482.348529328141</c:v>
                </c:pt>
                <c:pt idx="33">
                  <c:v>7837.3030573482802</c:v>
                </c:pt>
                <c:pt idx="34">
                  <c:v>8185.7882215413392</c:v>
                </c:pt>
                <c:pt idx="35">
                  <c:v>8525.8588545729381</c:v>
                </c:pt>
              </c:numCache>
            </c:numRef>
          </c:val>
          <c:extLst>
            <c:ext xmlns:c16="http://schemas.microsoft.com/office/drawing/2014/chart" uri="{C3380CC4-5D6E-409C-BE32-E72D297353CC}">
              <c16:uniqueId val="{00000001-7F14-4874-9A45-EB0E3778B794}"/>
            </c:ext>
          </c:extLst>
        </c:ser>
        <c:dLbls>
          <c:showLegendKey val="0"/>
          <c:showVal val="0"/>
          <c:showCatName val="0"/>
          <c:showSerName val="0"/>
          <c:showPercent val="0"/>
          <c:showBubbleSize val="0"/>
        </c:dLbls>
        <c:axId val="673308975"/>
        <c:axId val="1008504399"/>
      </c:areaChart>
      <c:catAx>
        <c:axId val="6733089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1008504399"/>
        <c:crosses val="autoZero"/>
        <c:auto val="1"/>
        <c:lblAlgn val="ctr"/>
        <c:lblOffset val="100"/>
        <c:noMultiLvlLbl val="0"/>
      </c:catAx>
      <c:valAx>
        <c:axId val="100850439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673308975"/>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Vehicle Parc (Cars &amp; Vans)</a:t>
            </a:r>
          </a:p>
        </c:rich>
      </c:tx>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9.1108504928357106E-2"/>
          <c:y val="0.11669877936837036"/>
          <c:w val="0.88744115743995056"/>
          <c:h val="0.73456175322503048"/>
        </c:manualLayout>
      </c:layout>
      <c:lineChart>
        <c:grouping val="standard"/>
        <c:varyColors val="0"/>
        <c:ser>
          <c:idx val="1"/>
          <c:order val="0"/>
          <c:tx>
            <c:strRef>
              <c:f>'Vehicle Parc'!$B$59:$C$59</c:f>
              <c:strCache>
                <c:ptCount val="2"/>
                <c:pt idx="0">
                  <c:v>BEV</c:v>
                </c:pt>
                <c:pt idx="1">
                  <c:v>m veh</c:v>
                </c:pt>
              </c:strCache>
            </c:strRef>
          </c:tx>
          <c:spPr>
            <a:ln w="28575" cap="rnd">
              <a:solidFill>
                <a:schemeClr val="accent2"/>
              </a:solidFill>
              <a:round/>
            </a:ln>
            <a:effectLst/>
          </c:spPr>
          <c:marker>
            <c:symbol val="none"/>
          </c:marker>
          <c:cat>
            <c:numRef>
              <c:f>'Vehicle Parc'!$D$58:$AM$58</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'Vehicle Parc'!$D$59:$AM$59</c:f>
              <c:numCache>
                <c:formatCode>0.0</c:formatCode>
                <c:ptCount val="36"/>
                <c:pt idx="0">
                  <c:v>7.2951019999999991E-2</c:v>
                </c:pt>
                <c:pt idx="1">
                  <c:v>0.16731727000000002</c:v>
                </c:pt>
                <c:pt idx="2">
                  <c:v>0.39972931</c:v>
                </c:pt>
                <c:pt idx="3">
                  <c:v>0.84782299999999988</c:v>
                </c:pt>
                <c:pt idx="4">
                  <c:v>1.476202</c:v>
                </c:pt>
                <c:pt idx="5">
                  <c:v>2.1199108</c:v>
                </c:pt>
                <c:pt idx="6">
                  <c:v>3.2941853999999999</c:v>
                </c:pt>
                <c:pt idx="7">
                  <c:v>4.6403910000000002</c:v>
                </c:pt>
                <c:pt idx="8">
                  <c:v>5.895802999999999</c:v>
                </c:pt>
                <c:pt idx="9">
                  <c:v>7.106751</c:v>
                </c:pt>
                <c:pt idx="10">
                  <c:v>7.9216429999999995</c:v>
                </c:pt>
                <c:pt idx="11">
                  <c:v>10.578017999999998</c:v>
                </c:pt>
                <c:pt idx="12">
                  <c:v>13.76591</c:v>
                </c:pt>
                <c:pt idx="13">
                  <c:v>17.072990000000001</c:v>
                </c:pt>
                <c:pt idx="14">
                  <c:v>20.495079999999998</c:v>
                </c:pt>
                <c:pt idx="15">
                  <c:v>23.67775</c:v>
                </c:pt>
                <c:pt idx="16">
                  <c:v>26.65016</c:v>
                </c:pt>
                <c:pt idx="17">
                  <c:v>29.516300000000001</c:v>
                </c:pt>
                <c:pt idx="18">
                  <c:v>32.133699999999997</c:v>
                </c:pt>
                <c:pt idx="19">
                  <c:v>34.517399999999995</c:v>
                </c:pt>
                <c:pt idx="20">
                  <c:v>36.709000000000003</c:v>
                </c:pt>
                <c:pt idx="21">
                  <c:v>38.61345</c:v>
                </c:pt>
                <c:pt idx="22">
                  <c:v>40.255459999999992</c:v>
                </c:pt>
                <c:pt idx="23">
                  <c:v>41.686589999999995</c:v>
                </c:pt>
                <c:pt idx="24">
                  <c:v>42.883200000000002</c:v>
                </c:pt>
                <c:pt idx="25">
                  <c:v>43.891890000000004</c:v>
                </c:pt>
                <c:pt idx="26">
                  <c:v>44.899190000000004</c:v>
                </c:pt>
                <c:pt idx="27">
                  <c:v>45.780700000000003</c:v>
                </c:pt>
                <c:pt idx="28">
                  <c:v>46.575349999999993</c:v>
                </c:pt>
                <c:pt idx="29">
                  <c:v>47.317159999999994</c:v>
                </c:pt>
                <c:pt idx="30">
                  <c:v>48.00723</c:v>
                </c:pt>
                <c:pt idx="31">
                  <c:v>48.668709999999997</c:v>
                </c:pt>
                <c:pt idx="32">
                  <c:v>49.31765</c:v>
                </c:pt>
                <c:pt idx="33">
                  <c:v>49.945820000000012</c:v>
                </c:pt>
                <c:pt idx="34">
                  <c:v>50.567639999999997</c:v>
                </c:pt>
                <c:pt idx="35">
                  <c:v>51.18824</c:v>
                </c:pt>
              </c:numCache>
            </c:numRef>
          </c:val>
          <c:smooth val="0"/>
          <c:extLst>
            <c:ext xmlns:c16="http://schemas.microsoft.com/office/drawing/2014/chart" uri="{C3380CC4-5D6E-409C-BE32-E72D297353CC}">
              <c16:uniqueId val="{00000000-D11C-4B2F-BE2B-04F4E5489252}"/>
            </c:ext>
          </c:extLst>
        </c:ser>
        <c:ser>
          <c:idx val="2"/>
          <c:order val="1"/>
          <c:tx>
            <c:strRef>
              <c:f>'Vehicle Parc'!$B$60:$C$60</c:f>
              <c:strCache>
                <c:ptCount val="2"/>
                <c:pt idx="0">
                  <c:v>Non-BEV</c:v>
                </c:pt>
                <c:pt idx="1">
                  <c:v>m veh</c:v>
                </c:pt>
              </c:strCache>
            </c:strRef>
          </c:tx>
          <c:spPr>
            <a:ln w="28575" cap="rnd">
              <a:solidFill>
                <a:schemeClr val="accent3"/>
              </a:solidFill>
              <a:round/>
            </a:ln>
            <a:effectLst/>
          </c:spPr>
          <c:marker>
            <c:symbol val="none"/>
          </c:marker>
          <c:cat>
            <c:numRef>
              <c:f>'Vehicle Parc'!$D$58:$AM$58</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'Vehicle Parc'!$D$60:$AM$60</c:f>
              <c:numCache>
                <c:formatCode>0.0</c:formatCode>
                <c:ptCount val="36"/>
                <c:pt idx="0">
                  <c:v>33.549896999999994</c:v>
                </c:pt>
                <c:pt idx="1">
                  <c:v>33.858502532000003</c:v>
                </c:pt>
                <c:pt idx="2">
                  <c:v>34.027821459999998</c:v>
                </c:pt>
                <c:pt idx="3">
                  <c:v>33.982569300000002</c:v>
                </c:pt>
                <c:pt idx="4">
                  <c:v>33.7563557</c:v>
                </c:pt>
                <c:pt idx="5">
                  <c:v>33.513816346600002</c:v>
                </c:pt>
                <c:pt idx="6">
                  <c:v>32.837683792</c:v>
                </c:pt>
                <c:pt idx="7">
                  <c:v>31.989547878299998</c:v>
                </c:pt>
                <c:pt idx="8">
                  <c:v>31.231588044919999</c:v>
                </c:pt>
                <c:pt idx="9">
                  <c:v>30.517829140140002</c:v>
                </c:pt>
                <c:pt idx="10">
                  <c:v>30.200289709999996</c:v>
                </c:pt>
                <c:pt idx="11">
                  <c:v>27.444968736099998</c:v>
                </c:pt>
                <c:pt idx="12">
                  <c:v>24.675933930650004</c:v>
                </c:pt>
                <c:pt idx="13">
                  <c:v>21.923200792419998</c:v>
                </c:pt>
                <c:pt idx="14">
                  <c:v>19.220610870000002</c:v>
                </c:pt>
                <c:pt idx="15">
                  <c:v>16.603726757</c:v>
                </c:pt>
                <c:pt idx="16">
                  <c:v>14.108884301</c:v>
                </c:pt>
                <c:pt idx="17">
                  <c:v>11.772278674999999</c:v>
                </c:pt>
                <c:pt idx="18">
                  <c:v>9.6277584400000009</c:v>
                </c:pt>
                <c:pt idx="19">
                  <c:v>7.7049645210000008</c:v>
                </c:pt>
                <c:pt idx="20">
                  <c:v>6.0258370529999992</c:v>
                </c:pt>
                <c:pt idx="21">
                  <c:v>4.6006952060000001</c:v>
                </c:pt>
                <c:pt idx="22">
                  <c:v>3.427535078</c:v>
                </c:pt>
                <c:pt idx="23">
                  <c:v>2.4920465409999997</c:v>
                </c:pt>
                <c:pt idx="24">
                  <c:v>1.7698221608</c:v>
                </c:pt>
                <c:pt idx="25">
                  <c:v>1.2298381409999999</c:v>
                </c:pt>
                <c:pt idx="26">
                  <c:v>0.83826123899999994</c:v>
                </c:pt>
                <c:pt idx="27">
                  <c:v>0.56207375439999996</c:v>
                </c:pt>
                <c:pt idx="28">
                  <c:v>0.37191176140000004</c:v>
                </c:pt>
                <c:pt idx="29">
                  <c:v>0.2435504194</c:v>
                </c:pt>
                <c:pt idx="30">
                  <c:v>0.15825175243</c:v>
                </c:pt>
                <c:pt idx="31">
                  <c:v>0.10224536947999999</c:v>
                </c:pt>
                <c:pt idx="32">
                  <c:v>6.5797566099999996E-2</c:v>
                </c:pt>
                <c:pt idx="33">
                  <c:v>4.2245199770000005E-2</c:v>
                </c:pt>
                <c:pt idx="34">
                  <c:v>2.7075161354E-2</c:v>
                </c:pt>
                <c:pt idx="35">
                  <c:v>1.7321421360999997E-2</c:v>
                </c:pt>
              </c:numCache>
            </c:numRef>
          </c:val>
          <c:smooth val="0"/>
          <c:extLst>
            <c:ext xmlns:c16="http://schemas.microsoft.com/office/drawing/2014/chart" uri="{C3380CC4-5D6E-409C-BE32-E72D297353CC}">
              <c16:uniqueId val="{00000001-D11C-4B2F-BE2B-04F4E5489252}"/>
            </c:ext>
          </c:extLst>
        </c:ser>
        <c:ser>
          <c:idx val="0"/>
          <c:order val="2"/>
          <c:tx>
            <c:strRef>
              <c:f>'Vehicle Parc'!$B$61</c:f>
              <c:strCache>
                <c:ptCount val="1"/>
                <c:pt idx="0">
                  <c:v>Total</c:v>
                </c:pt>
              </c:strCache>
            </c:strRef>
          </c:tx>
          <c:spPr>
            <a:ln w="19050" cap="rnd">
              <a:solidFill>
                <a:schemeClr val="accent1"/>
              </a:solidFill>
              <a:prstDash val="sysDash"/>
              <a:round/>
            </a:ln>
            <a:effectLst/>
          </c:spPr>
          <c:marker>
            <c:symbol val="none"/>
          </c:marker>
          <c:val>
            <c:numRef>
              <c:f>'Vehicle Parc'!$D$61:$AM$61</c:f>
              <c:numCache>
                <c:formatCode>0.0</c:formatCode>
                <c:ptCount val="36"/>
                <c:pt idx="0">
                  <c:v>33.622848019999992</c:v>
                </c:pt>
                <c:pt idx="1">
                  <c:v>34.025819802000001</c:v>
                </c:pt>
                <c:pt idx="2">
                  <c:v>34.427550769999996</c:v>
                </c:pt>
                <c:pt idx="3">
                  <c:v>34.8303923</c:v>
                </c:pt>
                <c:pt idx="4">
                  <c:v>35.232557700000001</c:v>
                </c:pt>
                <c:pt idx="5">
                  <c:v>35.633727146600002</c:v>
                </c:pt>
                <c:pt idx="6">
                  <c:v>36.131869191999996</c:v>
                </c:pt>
                <c:pt idx="7">
                  <c:v>36.629938878299996</c:v>
                </c:pt>
                <c:pt idx="8">
                  <c:v>37.127391044919996</c:v>
                </c:pt>
                <c:pt idx="9">
                  <c:v>37.624580140140004</c:v>
                </c:pt>
                <c:pt idx="10">
                  <c:v>38.121932709999996</c:v>
                </c:pt>
                <c:pt idx="11">
                  <c:v>38.022986736099995</c:v>
                </c:pt>
                <c:pt idx="12">
                  <c:v>38.441843930650002</c:v>
                </c:pt>
                <c:pt idx="13">
                  <c:v>38.996190792419995</c:v>
                </c:pt>
                <c:pt idx="14">
                  <c:v>39.715690870000003</c:v>
                </c:pt>
                <c:pt idx="15">
                  <c:v>40.281476757</c:v>
                </c:pt>
                <c:pt idx="16">
                  <c:v>40.759044301000003</c:v>
                </c:pt>
                <c:pt idx="17">
                  <c:v>41.288578674999997</c:v>
                </c:pt>
                <c:pt idx="18">
                  <c:v>41.761458439999998</c:v>
                </c:pt>
                <c:pt idx="19">
                  <c:v>42.222364520999996</c:v>
                </c:pt>
                <c:pt idx="20">
                  <c:v>42.734837053</c:v>
                </c:pt>
                <c:pt idx="21">
                  <c:v>43.214145205999998</c:v>
                </c:pt>
                <c:pt idx="22">
                  <c:v>43.68299507799999</c:v>
                </c:pt>
                <c:pt idx="23">
                  <c:v>44.178636540999996</c:v>
                </c:pt>
                <c:pt idx="24">
                  <c:v>44.653022160799999</c:v>
                </c:pt>
                <c:pt idx="25">
                  <c:v>45.121728141000006</c:v>
                </c:pt>
                <c:pt idx="26">
                  <c:v>45.737451239000002</c:v>
                </c:pt>
                <c:pt idx="27">
                  <c:v>46.3427737544</c:v>
                </c:pt>
                <c:pt idx="28">
                  <c:v>46.947261761399993</c:v>
                </c:pt>
                <c:pt idx="29">
                  <c:v>47.560710419399996</c:v>
                </c:pt>
                <c:pt idx="30">
                  <c:v>48.165481752429997</c:v>
                </c:pt>
                <c:pt idx="31">
                  <c:v>48.770955369479999</c:v>
                </c:pt>
                <c:pt idx="32">
                  <c:v>49.383447566100003</c:v>
                </c:pt>
                <c:pt idx="33">
                  <c:v>49.988065199770013</c:v>
                </c:pt>
                <c:pt idx="34">
                  <c:v>50.594715161353996</c:v>
                </c:pt>
                <c:pt idx="35">
                  <c:v>51.205561421360997</c:v>
                </c:pt>
              </c:numCache>
            </c:numRef>
          </c:val>
          <c:smooth val="0"/>
          <c:extLst>
            <c:ext xmlns:c16="http://schemas.microsoft.com/office/drawing/2014/chart" uri="{C3380CC4-5D6E-409C-BE32-E72D297353CC}">
              <c16:uniqueId val="{00000002-D11C-4B2F-BE2B-04F4E5489252}"/>
            </c:ext>
          </c:extLst>
        </c:ser>
        <c:dLbls>
          <c:showLegendKey val="0"/>
          <c:showVal val="0"/>
          <c:showCatName val="0"/>
          <c:showSerName val="0"/>
          <c:showPercent val="0"/>
          <c:showBubbleSize val="0"/>
        </c:dLbls>
        <c:smooth val="0"/>
        <c:axId val="857428095"/>
        <c:axId val="818879935"/>
      </c:lineChart>
      <c:catAx>
        <c:axId val="8574280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818879935"/>
        <c:crosses val="autoZero"/>
        <c:auto val="1"/>
        <c:lblAlgn val="ctr"/>
        <c:lblOffset val="100"/>
        <c:noMultiLvlLbl val="0"/>
      </c:catAx>
      <c:valAx>
        <c:axId val="8188799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m veh</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8574280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Electricity Generation Capex Annual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col"/>
        <c:grouping val="stacked"/>
        <c:varyColors val="0"/>
        <c:ser>
          <c:idx val="0"/>
          <c:order val="0"/>
          <c:tx>
            <c:strRef>
              <c:f>'Electricity Generation'!$AB$8</c:f>
              <c:strCache>
                <c:ptCount val="1"/>
                <c:pt idx="0">
                  <c:v>Renewables</c:v>
                </c:pt>
              </c:strCache>
            </c:strRef>
          </c:tx>
          <c:spPr>
            <a:solidFill>
              <a:schemeClr val="accent1"/>
            </a:solidFill>
            <a:ln>
              <a:noFill/>
            </a:ln>
            <a:effectLst/>
          </c:spPr>
          <c:invertIfNegative val="0"/>
          <c:cat>
            <c:numRef>
              <c:f>'Electricity Generation'!$AC$7:$AH$7</c:f>
              <c:numCache>
                <c:formatCode>General</c:formatCode>
                <c:ptCount val="6"/>
                <c:pt idx="0">
                  <c:v>2015</c:v>
                </c:pt>
                <c:pt idx="1">
                  <c:v>2020</c:v>
                </c:pt>
                <c:pt idx="2">
                  <c:v>2025</c:v>
                </c:pt>
                <c:pt idx="3">
                  <c:v>2030</c:v>
                </c:pt>
                <c:pt idx="4">
                  <c:v>2040</c:v>
                </c:pt>
                <c:pt idx="5">
                  <c:v>2050</c:v>
                </c:pt>
              </c:numCache>
            </c:numRef>
          </c:cat>
          <c:val>
            <c:numRef>
              <c:f>'Electricity Generation'!$AC$8:$AH$8</c:f>
              <c:numCache>
                <c:formatCode>General</c:formatCode>
                <c:ptCount val="6"/>
                <c:pt idx="0">
                  <c:v>2.4815448874565673</c:v>
                </c:pt>
                <c:pt idx="1">
                  <c:v>3.1539462977778339</c:v>
                </c:pt>
                <c:pt idx="2">
                  <c:v>2.8502611448177828</c:v>
                </c:pt>
                <c:pt idx="3">
                  <c:v>3.461917889444754</c:v>
                </c:pt>
                <c:pt idx="4">
                  <c:v>11.118045504741797</c:v>
                </c:pt>
                <c:pt idx="5">
                  <c:v>14.113061625788591</c:v>
                </c:pt>
              </c:numCache>
            </c:numRef>
          </c:val>
          <c:extLst>
            <c:ext xmlns:c16="http://schemas.microsoft.com/office/drawing/2014/chart" uri="{C3380CC4-5D6E-409C-BE32-E72D297353CC}">
              <c16:uniqueId val="{00000000-36E5-4760-AE6A-893C66B747BB}"/>
            </c:ext>
          </c:extLst>
        </c:ser>
        <c:ser>
          <c:idx val="1"/>
          <c:order val="1"/>
          <c:tx>
            <c:strRef>
              <c:f>'Electricity Generation'!$AB$9</c:f>
              <c:strCache>
                <c:ptCount val="1"/>
                <c:pt idx="0">
                  <c:v>Nuclear</c:v>
                </c:pt>
              </c:strCache>
            </c:strRef>
          </c:tx>
          <c:spPr>
            <a:solidFill>
              <a:schemeClr val="accent2"/>
            </a:solidFill>
            <a:ln>
              <a:noFill/>
            </a:ln>
            <a:effectLst/>
          </c:spPr>
          <c:invertIfNegative val="0"/>
          <c:cat>
            <c:numRef>
              <c:f>'Electricity Generation'!$AC$7:$AH$7</c:f>
              <c:numCache>
                <c:formatCode>General</c:formatCode>
                <c:ptCount val="6"/>
                <c:pt idx="0">
                  <c:v>2015</c:v>
                </c:pt>
                <c:pt idx="1">
                  <c:v>2020</c:v>
                </c:pt>
                <c:pt idx="2">
                  <c:v>2025</c:v>
                </c:pt>
                <c:pt idx="3">
                  <c:v>2030</c:v>
                </c:pt>
                <c:pt idx="4">
                  <c:v>2040</c:v>
                </c:pt>
                <c:pt idx="5">
                  <c:v>2050</c:v>
                </c:pt>
              </c:numCache>
            </c:numRef>
          </c:cat>
          <c:val>
            <c:numRef>
              <c:f>'Electricity Generation'!$AC$9:$AH$9</c:f>
              <c:numCache>
                <c:formatCode>General</c:formatCode>
                <c:ptCount val="6"/>
                <c:pt idx="0">
                  <c:v>2.0197705351750173E-9</c:v>
                </c:pt>
                <c:pt idx="1">
                  <c:v>5.0615656507652709E-9</c:v>
                </c:pt>
                <c:pt idx="2">
                  <c:v>0.20094606656868547</c:v>
                </c:pt>
                <c:pt idx="3">
                  <c:v>0.75733205267386006</c:v>
                </c:pt>
                <c:pt idx="4">
                  <c:v>0.53688694619852373</c:v>
                </c:pt>
                <c:pt idx="5">
                  <c:v>0.3806092572779966</c:v>
                </c:pt>
              </c:numCache>
            </c:numRef>
          </c:val>
          <c:extLst>
            <c:ext xmlns:c16="http://schemas.microsoft.com/office/drawing/2014/chart" uri="{C3380CC4-5D6E-409C-BE32-E72D297353CC}">
              <c16:uniqueId val="{00000001-36E5-4760-AE6A-893C66B747BB}"/>
            </c:ext>
          </c:extLst>
        </c:ser>
        <c:ser>
          <c:idx val="2"/>
          <c:order val="2"/>
          <c:tx>
            <c:strRef>
              <c:f>'Electricity Generation'!$AB$10</c:f>
              <c:strCache>
                <c:ptCount val="1"/>
                <c:pt idx="0">
                  <c:v>Non-nuclear thermal power generation</c:v>
                </c:pt>
              </c:strCache>
            </c:strRef>
          </c:tx>
          <c:spPr>
            <a:solidFill>
              <a:schemeClr val="accent3"/>
            </a:solidFill>
            <a:ln>
              <a:noFill/>
            </a:ln>
            <a:effectLst/>
          </c:spPr>
          <c:invertIfNegative val="0"/>
          <c:cat>
            <c:numRef>
              <c:f>'Electricity Generation'!$AC$7:$AH$7</c:f>
              <c:numCache>
                <c:formatCode>General</c:formatCode>
                <c:ptCount val="6"/>
                <c:pt idx="0">
                  <c:v>2015</c:v>
                </c:pt>
                <c:pt idx="1">
                  <c:v>2020</c:v>
                </c:pt>
                <c:pt idx="2">
                  <c:v>2025</c:v>
                </c:pt>
                <c:pt idx="3">
                  <c:v>2030</c:v>
                </c:pt>
                <c:pt idx="4">
                  <c:v>2040</c:v>
                </c:pt>
                <c:pt idx="5">
                  <c:v>2050</c:v>
                </c:pt>
              </c:numCache>
            </c:numRef>
          </c:cat>
          <c:val>
            <c:numRef>
              <c:f>'Electricity Generation'!$AC$10:$AH$10</c:f>
              <c:numCache>
                <c:formatCode>General</c:formatCode>
                <c:ptCount val="6"/>
                <c:pt idx="0">
                  <c:v>1.1942289824189445E-7</c:v>
                </c:pt>
                <c:pt idx="1">
                  <c:v>0.50409248071350554</c:v>
                </c:pt>
                <c:pt idx="2">
                  <c:v>0.9327095711791622</c:v>
                </c:pt>
                <c:pt idx="3">
                  <c:v>1.3067353101690118</c:v>
                </c:pt>
                <c:pt idx="4">
                  <c:v>1.0671013343049556</c:v>
                </c:pt>
                <c:pt idx="5">
                  <c:v>0.58860426519312159</c:v>
                </c:pt>
              </c:numCache>
            </c:numRef>
          </c:val>
          <c:extLst>
            <c:ext xmlns:c16="http://schemas.microsoft.com/office/drawing/2014/chart" uri="{C3380CC4-5D6E-409C-BE32-E72D297353CC}">
              <c16:uniqueId val="{00000002-36E5-4760-AE6A-893C66B747BB}"/>
            </c:ext>
          </c:extLst>
        </c:ser>
        <c:dLbls>
          <c:showLegendKey val="0"/>
          <c:showVal val="0"/>
          <c:showCatName val="0"/>
          <c:showSerName val="0"/>
          <c:showPercent val="0"/>
          <c:showBubbleSize val="0"/>
        </c:dLbls>
        <c:gapWidth val="150"/>
        <c:overlap val="100"/>
        <c:axId val="894121263"/>
        <c:axId val="425995951"/>
      </c:barChart>
      <c:catAx>
        <c:axId val="8941212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425995951"/>
        <c:crosses val="autoZero"/>
        <c:auto val="1"/>
        <c:lblAlgn val="ctr"/>
        <c:lblOffset val="100"/>
        <c:noMultiLvlLbl val="0"/>
      </c:catAx>
      <c:valAx>
        <c:axId val="4259959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a:t>£ billions - annual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89412126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a:t>Electricity Generation Capacity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col"/>
        <c:grouping val="stacked"/>
        <c:varyColors val="0"/>
        <c:ser>
          <c:idx val="0"/>
          <c:order val="0"/>
          <c:tx>
            <c:strRef>
              <c:f>'Electricity Generation'!$U$166</c:f>
              <c:strCache>
                <c:ptCount val="1"/>
                <c:pt idx="0">
                  <c:v>Renewables</c:v>
                </c:pt>
              </c:strCache>
            </c:strRef>
          </c:tx>
          <c:spPr>
            <a:solidFill>
              <a:schemeClr val="accent1"/>
            </a:solidFill>
            <a:ln>
              <a:noFill/>
            </a:ln>
            <a:effectLst/>
          </c:spPr>
          <c:invertIfNegative val="0"/>
          <c:cat>
            <c:numRef>
              <c:f>'Electricity Generation'!$V$165:$AA$165</c:f>
              <c:numCache>
                <c:formatCode>General</c:formatCode>
                <c:ptCount val="6"/>
                <c:pt idx="0">
                  <c:v>2015</c:v>
                </c:pt>
                <c:pt idx="1">
                  <c:v>2020</c:v>
                </c:pt>
                <c:pt idx="2">
                  <c:v>2025</c:v>
                </c:pt>
                <c:pt idx="3">
                  <c:v>2030</c:v>
                </c:pt>
                <c:pt idx="4">
                  <c:v>2040</c:v>
                </c:pt>
                <c:pt idx="5">
                  <c:v>2050</c:v>
                </c:pt>
              </c:numCache>
            </c:numRef>
          </c:cat>
          <c:val>
            <c:numRef>
              <c:f>'Electricity Generation'!$V$166:$AA$166</c:f>
              <c:numCache>
                <c:formatCode>General</c:formatCode>
                <c:ptCount val="6"/>
                <c:pt idx="0">
                  <c:v>16.997400000961363</c:v>
                </c:pt>
                <c:pt idx="1">
                  <c:v>24.755100046376523</c:v>
                </c:pt>
                <c:pt idx="2">
                  <c:v>25.610251106949036</c:v>
                </c:pt>
                <c:pt idx="3">
                  <c:v>32.156288233440975</c:v>
                </c:pt>
                <c:pt idx="4">
                  <c:v>155.8653726891306</c:v>
                </c:pt>
                <c:pt idx="5">
                  <c:v>250.25919158149804</c:v>
                </c:pt>
              </c:numCache>
            </c:numRef>
          </c:val>
          <c:extLst>
            <c:ext xmlns:c16="http://schemas.microsoft.com/office/drawing/2014/chart" uri="{C3380CC4-5D6E-409C-BE32-E72D297353CC}">
              <c16:uniqueId val="{00000000-92C7-4768-B7C9-AB4BC67EE2C0}"/>
            </c:ext>
          </c:extLst>
        </c:ser>
        <c:ser>
          <c:idx val="1"/>
          <c:order val="1"/>
          <c:tx>
            <c:strRef>
              <c:f>'Electricity Generation'!$U$167</c:f>
              <c:strCache>
                <c:ptCount val="1"/>
                <c:pt idx="0">
                  <c:v>Nuclear</c:v>
                </c:pt>
              </c:strCache>
            </c:strRef>
          </c:tx>
          <c:spPr>
            <a:solidFill>
              <a:schemeClr val="accent2"/>
            </a:solidFill>
            <a:ln>
              <a:noFill/>
            </a:ln>
            <a:effectLst/>
          </c:spPr>
          <c:invertIfNegative val="0"/>
          <c:cat>
            <c:numRef>
              <c:f>'Electricity Generation'!$V$165:$AA$165</c:f>
              <c:numCache>
                <c:formatCode>General</c:formatCode>
                <c:ptCount val="6"/>
                <c:pt idx="0">
                  <c:v>2015</c:v>
                </c:pt>
                <c:pt idx="1">
                  <c:v>2020</c:v>
                </c:pt>
                <c:pt idx="2">
                  <c:v>2025</c:v>
                </c:pt>
                <c:pt idx="3">
                  <c:v>2030</c:v>
                </c:pt>
                <c:pt idx="4">
                  <c:v>2040</c:v>
                </c:pt>
                <c:pt idx="5">
                  <c:v>2050</c:v>
                </c:pt>
              </c:numCache>
            </c:numRef>
          </c:cat>
          <c:val>
            <c:numRef>
              <c:f>'Electricity Generation'!$V$167:$AA$167</c:f>
              <c:numCache>
                <c:formatCode>General</c:formatCode>
                <c:ptCount val="6"/>
                <c:pt idx="0">
                  <c:v>8.741000112</c:v>
                </c:pt>
                <c:pt idx="1">
                  <c:v>8.741000112</c:v>
                </c:pt>
                <c:pt idx="2">
                  <c:v>7.6809991609802175</c:v>
                </c:pt>
                <c:pt idx="3">
                  <c:v>6.8009990608204411</c:v>
                </c:pt>
                <c:pt idx="4">
                  <c:v>4.3909999973536253</c:v>
                </c:pt>
                <c:pt idx="5">
                  <c:v>4.3898089999982748</c:v>
                </c:pt>
              </c:numCache>
            </c:numRef>
          </c:val>
          <c:extLst>
            <c:ext xmlns:c16="http://schemas.microsoft.com/office/drawing/2014/chart" uri="{C3380CC4-5D6E-409C-BE32-E72D297353CC}">
              <c16:uniqueId val="{00000001-92C7-4768-B7C9-AB4BC67EE2C0}"/>
            </c:ext>
          </c:extLst>
        </c:ser>
        <c:ser>
          <c:idx val="2"/>
          <c:order val="2"/>
          <c:tx>
            <c:strRef>
              <c:f>'Electricity Generation'!$U$168</c:f>
              <c:strCache>
                <c:ptCount val="1"/>
                <c:pt idx="0">
                  <c:v>Non-nuclear thermal power generation</c:v>
                </c:pt>
              </c:strCache>
            </c:strRef>
          </c:tx>
          <c:spPr>
            <a:solidFill>
              <a:schemeClr val="accent3"/>
            </a:solidFill>
            <a:ln>
              <a:noFill/>
            </a:ln>
            <a:effectLst/>
          </c:spPr>
          <c:invertIfNegative val="0"/>
          <c:cat>
            <c:numRef>
              <c:f>'Electricity Generation'!$V$165:$AA$165</c:f>
              <c:numCache>
                <c:formatCode>General</c:formatCode>
                <c:ptCount val="6"/>
                <c:pt idx="0">
                  <c:v>2015</c:v>
                </c:pt>
                <c:pt idx="1">
                  <c:v>2020</c:v>
                </c:pt>
                <c:pt idx="2">
                  <c:v>2025</c:v>
                </c:pt>
                <c:pt idx="3">
                  <c:v>2030</c:v>
                </c:pt>
                <c:pt idx="4">
                  <c:v>2040</c:v>
                </c:pt>
                <c:pt idx="5">
                  <c:v>2050</c:v>
                </c:pt>
              </c:numCache>
            </c:numRef>
          </c:cat>
          <c:val>
            <c:numRef>
              <c:f>'Electricity Generation'!$V$168:$AA$168</c:f>
              <c:numCache>
                <c:formatCode>General</c:formatCode>
                <c:ptCount val="6"/>
                <c:pt idx="0">
                  <c:v>54.767366054913438</c:v>
                </c:pt>
                <c:pt idx="1">
                  <c:v>50.859542379203042</c:v>
                </c:pt>
                <c:pt idx="2">
                  <c:v>49.351863110791527</c:v>
                </c:pt>
                <c:pt idx="3">
                  <c:v>46.566735010317657</c:v>
                </c:pt>
                <c:pt idx="4">
                  <c:v>34.789201957467839</c:v>
                </c:pt>
                <c:pt idx="5">
                  <c:v>28.23989103114959</c:v>
                </c:pt>
              </c:numCache>
            </c:numRef>
          </c:val>
          <c:extLst>
            <c:ext xmlns:c16="http://schemas.microsoft.com/office/drawing/2014/chart" uri="{C3380CC4-5D6E-409C-BE32-E72D297353CC}">
              <c16:uniqueId val="{00000002-92C7-4768-B7C9-AB4BC67EE2C0}"/>
            </c:ext>
          </c:extLst>
        </c:ser>
        <c:ser>
          <c:idx val="3"/>
          <c:order val="3"/>
          <c:tx>
            <c:strRef>
              <c:f>'Electricity Generation'!$U$169</c:f>
              <c:strCache>
                <c:ptCount val="1"/>
                <c:pt idx="0">
                  <c:v>Interconnectors</c:v>
                </c:pt>
              </c:strCache>
            </c:strRef>
          </c:tx>
          <c:spPr>
            <a:solidFill>
              <a:schemeClr val="accent4"/>
            </a:solidFill>
            <a:ln>
              <a:noFill/>
            </a:ln>
            <a:effectLst/>
          </c:spPr>
          <c:invertIfNegative val="0"/>
          <c:cat>
            <c:numRef>
              <c:f>'Electricity Generation'!$V$165:$AA$165</c:f>
              <c:numCache>
                <c:formatCode>General</c:formatCode>
                <c:ptCount val="6"/>
                <c:pt idx="0">
                  <c:v>2015</c:v>
                </c:pt>
                <c:pt idx="1">
                  <c:v>2020</c:v>
                </c:pt>
                <c:pt idx="2">
                  <c:v>2025</c:v>
                </c:pt>
                <c:pt idx="3">
                  <c:v>2030</c:v>
                </c:pt>
                <c:pt idx="4">
                  <c:v>2040</c:v>
                </c:pt>
                <c:pt idx="5">
                  <c:v>2050</c:v>
                </c:pt>
              </c:numCache>
            </c:numRef>
          </c:cat>
          <c:val>
            <c:numRef>
              <c:f>'Electricity Generation'!$V$169:$AA$169</c:f>
              <c:numCache>
                <c:formatCode>General</c:formatCode>
                <c:ptCount val="6"/>
                <c:pt idx="0">
                  <c:v>3.9999600000000002</c:v>
                </c:pt>
                <c:pt idx="1">
                  <c:v>8.3999199999999998</c:v>
                </c:pt>
                <c:pt idx="2">
                  <c:v>17.89988</c:v>
                </c:pt>
                <c:pt idx="3">
                  <c:v>17.899840000000001</c:v>
                </c:pt>
                <c:pt idx="4">
                  <c:v>17.899760000000001</c:v>
                </c:pt>
                <c:pt idx="5">
                  <c:v>17.89968</c:v>
                </c:pt>
              </c:numCache>
            </c:numRef>
          </c:val>
          <c:extLst>
            <c:ext xmlns:c16="http://schemas.microsoft.com/office/drawing/2014/chart" uri="{C3380CC4-5D6E-409C-BE32-E72D297353CC}">
              <c16:uniqueId val="{00000003-92C7-4768-B7C9-AB4BC67EE2C0}"/>
            </c:ext>
          </c:extLst>
        </c:ser>
        <c:dLbls>
          <c:showLegendKey val="0"/>
          <c:showVal val="0"/>
          <c:showCatName val="0"/>
          <c:showSerName val="0"/>
          <c:showPercent val="0"/>
          <c:showBubbleSize val="0"/>
        </c:dLbls>
        <c:gapWidth val="150"/>
        <c:overlap val="100"/>
        <c:axId val="351441007"/>
        <c:axId val="434913103"/>
      </c:barChart>
      <c:catAx>
        <c:axId val="351441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434913103"/>
        <c:crosses val="autoZero"/>
        <c:auto val="1"/>
        <c:lblAlgn val="ctr"/>
        <c:lblOffset val="100"/>
        <c:noMultiLvlLbl val="0"/>
      </c:catAx>
      <c:valAx>
        <c:axId val="4349131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a:t>GW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3514410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a:t>Electricity Generation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col"/>
        <c:grouping val="stacked"/>
        <c:varyColors val="0"/>
        <c:ser>
          <c:idx val="0"/>
          <c:order val="0"/>
          <c:tx>
            <c:strRef>
              <c:f>'Electricity Generation'!$U$294</c:f>
              <c:strCache>
                <c:ptCount val="1"/>
                <c:pt idx="0">
                  <c:v>Renewables</c:v>
                </c:pt>
              </c:strCache>
            </c:strRef>
          </c:tx>
          <c:spPr>
            <a:solidFill>
              <a:schemeClr val="accent1"/>
            </a:solidFill>
            <a:ln>
              <a:noFill/>
            </a:ln>
            <a:effectLst/>
          </c:spPr>
          <c:invertIfNegative val="0"/>
          <c:cat>
            <c:numRef>
              <c:f>'Electricity Generation'!$V$293:$AA$293</c:f>
              <c:numCache>
                <c:formatCode>General</c:formatCode>
                <c:ptCount val="6"/>
                <c:pt idx="0">
                  <c:v>2015</c:v>
                </c:pt>
                <c:pt idx="1">
                  <c:v>2020</c:v>
                </c:pt>
                <c:pt idx="2">
                  <c:v>2025</c:v>
                </c:pt>
                <c:pt idx="3">
                  <c:v>2030</c:v>
                </c:pt>
                <c:pt idx="4">
                  <c:v>2040</c:v>
                </c:pt>
                <c:pt idx="5">
                  <c:v>2050</c:v>
                </c:pt>
              </c:numCache>
            </c:numRef>
          </c:cat>
          <c:val>
            <c:numRef>
              <c:f>'Electricity Generation'!$V$294:$AA$294</c:f>
              <c:numCache>
                <c:formatCode>General</c:formatCode>
                <c:ptCount val="6"/>
                <c:pt idx="0">
                  <c:v>40.780100000000004</c:v>
                </c:pt>
                <c:pt idx="1">
                  <c:v>60.271499999999996</c:v>
                </c:pt>
                <c:pt idx="2">
                  <c:v>61.7074</c:v>
                </c:pt>
                <c:pt idx="3">
                  <c:v>82.412800000000004</c:v>
                </c:pt>
                <c:pt idx="4">
                  <c:v>376.40899999999999</c:v>
                </c:pt>
                <c:pt idx="5">
                  <c:v>705.71429999999998</c:v>
                </c:pt>
              </c:numCache>
            </c:numRef>
          </c:val>
          <c:extLst>
            <c:ext xmlns:c16="http://schemas.microsoft.com/office/drawing/2014/chart" uri="{C3380CC4-5D6E-409C-BE32-E72D297353CC}">
              <c16:uniqueId val="{00000000-3F6C-47BB-8F5B-B0EC6A43518F}"/>
            </c:ext>
          </c:extLst>
        </c:ser>
        <c:ser>
          <c:idx val="1"/>
          <c:order val="1"/>
          <c:tx>
            <c:strRef>
              <c:f>'Electricity Generation'!$U$295</c:f>
              <c:strCache>
                <c:ptCount val="1"/>
                <c:pt idx="0">
                  <c:v>Nuclear</c:v>
                </c:pt>
              </c:strCache>
            </c:strRef>
          </c:tx>
          <c:spPr>
            <a:solidFill>
              <a:schemeClr val="accent2"/>
            </a:solidFill>
            <a:ln>
              <a:noFill/>
            </a:ln>
            <a:effectLst/>
          </c:spPr>
          <c:invertIfNegative val="0"/>
          <c:cat>
            <c:numRef>
              <c:f>'Electricity Generation'!$V$293:$AA$293</c:f>
              <c:numCache>
                <c:formatCode>General</c:formatCode>
                <c:ptCount val="6"/>
                <c:pt idx="0">
                  <c:v>2015</c:v>
                </c:pt>
                <c:pt idx="1">
                  <c:v>2020</c:v>
                </c:pt>
                <c:pt idx="2">
                  <c:v>2025</c:v>
                </c:pt>
                <c:pt idx="3">
                  <c:v>2030</c:v>
                </c:pt>
                <c:pt idx="4">
                  <c:v>2040</c:v>
                </c:pt>
                <c:pt idx="5">
                  <c:v>2050</c:v>
                </c:pt>
              </c:numCache>
            </c:numRef>
          </c:cat>
          <c:val>
            <c:numRef>
              <c:f>'Electricity Generation'!$V$295:$AA$295</c:f>
              <c:numCache>
                <c:formatCode>General</c:formatCode>
                <c:ptCount val="6"/>
                <c:pt idx="0">
                  <c:v>53.453400000000002</c:v>
                </c:pt>
                <c:pt idx="1">
                  <c:v>53.453400000000002</c:v>
                </c:pt>
                <c:pt idx="2">
                  <c:v>48.194300000000005</c:v>
                </c:pt>
                <c:pt idx="3">
                  <c:v>47.180900000000001</c:v>
                </c:pt>
                <c:pt idx="4">
                  <c:v>32.443199999999997</c:v>
                </c:pt>
                <c:pt idx="5">
                  <c:v>16.2179</c:v>
                </c:pt>
              </c:numCache>
            </c:numRef>
          </c:val>
          <c:extLst>
            <c:ext xmlns:c16="http://schemas.microsoft.com/office/drawing/2014/chart" uri="{C3380CC4-5D6E-409C-BE32-E72D297353CC}">
              <c16:uniqueId val="{00000001-3F6C-47BB-8F5B-B0EC6A43518F}"/>
            </c:ext>
          </c:extLst>
        </c:ser>
        <c:ser>
          <c:idx val="2"/>
          <c:order val="2"/>
          <c:tx>
            <c:strRef>
              <c:f>'Electricity Generation'!$U$296</c:f>
              <c:strCache>
                <c:ptCount val="1"/>
                <c:pt idx="0">
                  <c:v>Non-nuclear thermal power generation</c:v>
                </c:pt>
              </c:strCache>
            </c:strRef>
          </c:tx>
          <c:spPr>
            <a:solidFill>
              <a:schemeClr val="accent3"/>
            </a:solidFill>
            <a:ln>
              <a:noFill/>
            </a:ln>
            <a:effectLst/>
          </c:spPr>
          <c:invertIfNegative val="0"/>
          <c:cat>
            <c:numRef>
              <c:f>'Electricity Generation'!$V$293:$AA$293</c:f>
              <c:numCache>
                <c:formatCode>General</c:formatCode>
                <c:ptCount val="6"/>
                <c:pt idx="0">
                  <c:v>2015</c:v>
                </c:pt>
                <c:pt idx="1">
                  <c:v>2020</c:v>
                </c:pt>
                <c:pt idx="2">
                  <c:v>2025</c:v>
                </c:pt>
                <c:pt idx="3">
                  <c:v>2030</c:v>
                </c:pt>
                <c:pt idx="4">
                  <c:v>2040</c:v>
                </c:pt>
                <c:pt idx="5">
                  <c:v>2050</c:v>
                </c:pt>
              </c:numCache>
            </c:numRef>
          </c:cat>
          <c:val>
            <c:numRef>
              <c:f>'Electricity Generation'!$V$296:$AA$296</c:f>
              <c:numCache>
                <c:formatCode>General</c:formatCode>
                <c:ptCount val="6"/>
                <c:pt idx="0">
                  <c:v>246.65190000000001</c:v>
                </c:pt>
                <c:pt idx="1">
                  <c:v>269.01980000000003</c:v>
                </c:pt>
                <c:pt idx="2">
                  <c:v>279.72359999999998</c:v>
                </c:pt>
                <c:pt idx="3">
                  <c:v>281.779</c:v>
                </c:pt>
                <c:pt idx="4">
                  <c:v>54.079100000000004</c:v>
                </c:pt>
                <c:pt idx="5">
                  <c:v>4.3692000000000002</c:v>
                </c:pt>
              </c:numCache>
            </c:numRef>
          </c:val>
          <c:extLst>
            <c:ext xmlns:c16="http://schemas.microsoft.com/office/drawing/2014/chart" uri="{C3380CC4-5D6E-409C-BE32-E72D297353CC}">
              <c16:uniqueId val="{00000002-3F6C-47BB-8F5B-B0EC6A43518F}"/>
            </c:ext>
          </c:extLst>
        </c:ser>
        <c:dLbls>
          <c:showLegendKey val="0"/>
          <c:showVal val="0"/>
          <c:showCatName val="0"/>
          <c:showSerName val="0"/>
          <c:showPercent val="0"/>
          <c:showBubbleSize val="0"/>
        </c:dLbls>
        <c:gapWidth val="150"/>
        <c:overlap val="100"/>
        <c:axId val="353393071"/>
        <c:axId val="442993503"/>
      </c:barChart>
      <c:catAx>
        <c:axId val="3533930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442993503"/>
        <c:crosses val="autoZero"/>
        <c:auto val="1"/>
        <c:lblAlgn val="ctr"/>
        <c:lblOffset val="100"/>
        <c:noMultiLvlLbl val="0"/>
      </c:catAx>
      <c:valAx>
        <c:axId val="4429935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a:t>TWh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35339307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Storage Power Rating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col"/>
        <c:grouping val="stacked"/>
        <c:varyColors val="0"/>
        <c:ser>
          <c:idx val="0"/>
          <c:order val="0"/>
          <c:spPr>
            <a:solidFill>
              <a:schemeClr val="accent1"/>
            </a:solidFill>
            <a:ln>
              <a:noFill/>
            </a:ln>
            <a:effectLst/>
          </c:spPr>
          <c:invertIfNegative val="0"/>
          <c:cat>
            <c:numRef>
              <c:f>Storage!$C$145:$H$145</c:f>
              <c:numCache>
                <c:formatCode>General</c:formatCode>
                <c:ptCount val="6"/>
                <c:pt idx="0">
                  <c:v>2015</c:v>
                </c:pt>
                <c:pt idx="1">
                  <c:v>2020</c:v>
                </c:pt>
                <c:pt idx="2">
                  <c:v>2025</c:v>
                </c:pt>
                <c:pt idx="3">
                  <c:v>2030</c:v>
                </c:pt>
                <c:pt idx="4">
                  <c:v>2040</c:v>
                </c:pt>
                <c:pt idx="5">
                  <c:v>2050</c:v>
                </c:pt>
              </c:numCache>
            </c:numRef>
          </c:cat>
          <c:val>
            <c:numRef>
              <c:f>Storage!$C$152:$H$152</c:f>
              <c:numCache>
                <c:formatCode>General</c:formatCode>
                <c:ptCount val="6"/>
                <c:pt idx="0">
                  <c:v>2.6600006453600082</c:v>
                </c:pt>
                <c:pt idx="1">
                  <c:v>2.5200016106484364</c:v>
                </c:pt>
                <c:pt idx="2">
                  <c:v>2.836252762693896</c:v>
                </c:pt>
                <c:pt idx="3">
                  <c:v>6.5262160152970905</c:v>
                </c:pt>
                <c:pt idx="4">
                  <c:v>22.606944647369595</c:v>
                </c:pt>
                <c:pt idx="5">
                  <c:v>31.637112681640403</c:v>
                </c:pt>
              </c:numCache>
            </c:numRef>
          </c:val>
          <c:extLst>
            <c:ext xmlns:c16="http://schemas.microsoft.com/office/drawing/2014/chart" uri="{C3380CC4-5D6E-409C-BE32-E72D297353CC}">
              <c16:uniqueId val="{00000000-0E89-44D7-907E-6E1A4FD448E8}"/>
            </c:ext>
          </c:extLst>
        </c:ser>
        <c:dLbls>
          <c:showLegendKey val="0"/>
          <c:showVal val="0"/>
          <c:showCatName val="0"/>
          <c:showSerName val="0"/>
          <c:showPercent val="0"/>
          <c:showBubbleSize val="0"/>
        </c:dLbls>
        <c:gapWidth val="150"/>
        <c:overlap val="100"/>
        <c:axId val="1131904127"/>
        <c:axId val="1235944431"/>
      </c:barChart>
      <c:catAx>
        <c:axId val="1131904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1235944431"/>
        <c:crosses val="autoZero"/>
        <c:auto val="1"/>
        <c:lblAlgn val="ctr"/>
        <c:lblOffset val="100"/>
        <c:noMultiLvlLbl val="0"/>
      </c:catAx>
      <c:valAx>
        <c:axId val="123594443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GW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11319041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Storage Capacity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col"/>
        <c:grouping val="stacked"/>
        <c:varyColors val="0"/>
        <c:ser>
          <c:idx val="0"/>
          <c:order val="0"/>
          <c:spPr>
            <a:solidFill>
              <a:schemeClr val="accent1"/>
            </a:solidFill>
            <a:ln>
              <a:noFill/>
            </a:ln>
            <a:effectLst/>
          </c:spPr>
          <c:invertIfNegative val="0"/>
          <c:cat>
            <c:numRef>
              <c:f>Storage!$C$71:$H$71</c:f>
              <c:numCache>
                <c:formatCode>General</c:formatCode>
                <c:ptCount val="6"/>
                <c:pt idx="0">
                  <c:v>2015</c:v>
                </c:pt>
                <c:pt idx="1">
                  <c:v>2020</c:v>
                </c:pt>
                <c:pt idx="2">
                  <c:v>2025</c:v>
                </c:pt>
                <c:pt idx="3">
                  <c:v>2030</c:v>
                </c:pt>
                <c:pt idx="4">
                  <c:v>2040</c:v>
                </c:pt>
                <c:pt idx="5">
                  <c:v>2050</c:v>
                </c:pt>
              </c:numCache>
            </c:numRef>
          </c:cat>
          <c:val>
            <c:numRef>
              <c:f>Storage!$C$78:$H$78</c:f>
              <c:numCache>
                <c:formatCode>General</c:formatCode>
                <c:ptCount val="6"/>
                <c:pt idx="0">
                  <c:v>25.460002503388569</c:v>
                </c:pt>
                <c:pt idx="1">
                  <c:v>24.120005718677415</c:v>
                </c:pt>
                <c:pt idx="2">
                  <c:v>26.430007873796164</c:v>
                </c:pt>
                <c:pt idx="3">
                  <c:v>35.863721980394075</c:v>
                </c:pt>
                <c:pt idx="4">
                  <c:v>55.931959056097909</c:v>
                </c:pt>
                <c:pt idx="5">
                  <c:v>68.949629180092131</c:v>
                </c:pt>
              </c:numCache>
            </c:numRef>
          </c:val>
          <c:extLst>
            <c:ext xmlns:c16="http://schemas.microsoft.com/office/drawing/2014/chart" uri="{C3380CC4-5D6E-409C-BE32-E72D297353CC}">
              <c16:uniqueId val="{00000000-D7BD-4B14-9340-ACFE64F5B459}"/>
            </c:ext>
          </c:extLst>
        </c:ser>
        <c:dLbls>
          <c:showLegendKey val="0"/>
          <c:showVal val="0"/>
          <c:showCatName val="0"/>
          <c:showSerName val="0"/>
          <c:showPercent val="0"/>
          <c:showBubbleSize val="0"/>
        </c:dLbls>
        <c:gapWidth val="150"/>
        <c:overlap val="100"/>
        <c:axId val="1131904127"/>
        <c:axId val="1235944431"/>
      </c:barChart>
      <c:catAx>
        <c:axId val="1131904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1235944431"/>
        <c:crosses val="autoZero"/>
        <c:auto val="1"/>
        <c:lblAlgn val="ctr"/>
        <c:lblOffset val="100"/>
        <c:noMultiLvlLbl val="0"/>
      </c:catAx>
      <c:valAx>
        <c:axId val="123594443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a:t>GWh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11319041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Vehicle Parc (Cars &amp; Vans)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lineChart>
        <c:grouping val="standard"/>
        <c:varyColors val="0"/>
        <c:ser>
          <c:idx val="1"/>
          <c:order val="0"/>
          <c:tx>
            <c:strRef>
              <c:f>'Vehicle Parc'!$B$59:$C$59</c:f>
              <c:strCache>
                <c:ptCount val="2"/>
                <c:pt idx="0">
                  <c:v>BEV</c:v>
                </c:pt>
                <c:pt idx="1">
                  <c:v>m veh</c:v>
                </c:pt>
              </c:strCache>
            </c:strRef>
          </c:tx>
          <c:spPr>
            <a:ln w="28575" cap="rnd">
              <a:solidFill>
                <a:schemeClr val="accent2"/>
              </a:solidFill>
              <a:round/>
            </a:ln>
            <a:effectLst/>
          </c:spPr>
          <c:marker>
            <c:symbol val="none"/>
          </c:marker>
          <c:cat>
            <c:numRef>
              <c:f>'Vehicle Parc'!$D$58:$AM$58</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'Vehicle Parc'!$D$59:$AM$59</c:f>
              <c:numCache>
                <c:formatCode>0.0</c:formatCode>
                <c:ptCount val="36"/>
                <c:pt idx="0">
                  <c:v>7.2951019999999991E-2</c:v>
                </c:pt>
                <c:pt idx="1">
                  <c:v>0.16731727000000002</c:v>
                </c:pt>
                <c:pt idx="2">
                  <c:v>0.39972931</c:v>
                </c:pt>
                <c:pt idx="3">
                  <c:v>0.84782299999999988</c:v>
                </c:pt>
                <c:pt idx="4">
                  <c:v>1.476202</c:v>
                </c:pt>
                <c:pt idx="5">
                  <c:v>2.1199108</c:v>
                </c:pt>
                <c:pt idx="6">
                  <c:v>3.2941853999999999</c:v>
                </c:pt>
                <c:pt idx="7">
                  <c:v>4.6403910000000002</c:v>
                </c:pt>
                <c:pt idx="8">
                  <c:v>5.895802999999999</c:v>
                </c:pt>
                <c:pt idx="9">
                  <c:v>7.106751</c:v>
                </c:pt>
                <c:pt idx="10">
                  <c:v>7.9216429999999995</c:v>
                </c:pt>
                <c:pt idx="11">
                  <c:v>10.578017999999998</c:v>
                </c:pt>
                <c:pt idx="12">
                  <c:v>13.76591</c:v>
                </c:pt>
                <c:pt idx="13">
                  <c:v>17.072990000000001</c:v>
                </c:pt>
                <c:pt idx="14">
                  <c:v>20.495079999999998</c:v>
                </c:pt>
                <c:pt idx="15">
                  <c:v>23.67775</c:v>
                </c:pt>
                <c:pt idx="16">
                  <c:v>26.65016</c:v>
                </c:pt>
                <c:pt idx="17">
                  <c:v>29.516300000000001</c:v>
                </c:pt>
                <c:pt idx="18">
                  <c:v>32.133699999999997</c:v>
                </c:pt>
                <c:pt idx="19">
                  <c:v>34.517399999999995</c:v>
                </c:pt>
                <c:pt idx="20">
                  <c:v>36.709000000000003</c:v>
                </c:pt>
                <c:pt idx="21">
                  <c:v>38.61345</c:v>
                </c:pt>
                <c:pt idx="22">
                  <c:v>40.255459999999992</c:v>
                </c:pt>
                <c:pt idx="23">
                  <c:v>41.686589999999995</c:v>
                </c:pt>
                <c:pt idx="24">
                  <c:v>42.883200000000002</c:v>
                </c:pt>
                <c:pt idx="25">
                  <c:v>43.891890000000004</c:v>
                </c:pt>
                <c:pt idx="26">
                  <c:v>44.899190000000004</c:v>
                </c:pt>
                <c:pt idx="27">
                  <c:v>45.780700000000003</c:v>
                </c:pt>
                <c:pt idx="28">
                  <c:v>46.575349999999993</c:v>
                </c:pt>
                <c:pt idx="29">
                  <c:v>47.317159999999994</c:v>
                </c:pt>
                <c:pt idx="30">
                  <c:v>48.00723</c:v>
                </c:pt>
                <c:pt idx="31">
                  <c:v>48.668709999999997</c:v>
                </c:pt>
                <c:pt idx="32">
                  <c:v>49.31765</c:v>
                </c:pt>
                <c:pt idx="33">
                  <c:v>49.945820000000012</c:v>
                </c:pt>
                <c:pt idx="34">
                  <c:v>50.567639999999997</c:v>
                </c:pt>
                <c:pt idx="35">
                  <c:v>51.18824</c:v>
                </c:pt>
              </c:numCache>
            </c:numRef>
          </c:val>
          <c:smooth val="0"/>
          <c:extLst>
            <c:ext xmlns:c16="http://schemas.microsoft.com/office/drawing/2014/chart" uri="{C3380CC4-5D6E-409C-BE32-E72D297353CC}">
              <c16:uniqueId val="{00000001-A134-40AF-B9CD-844AEB8AABF3}"/>
            </c:ext>
          </c:extLst>
        </c:ser>
        <c:ser>
          <c:idx val="2"/>
          <c:order val="1"/>
          <c:tx>
            <c:strRef>
              <c:f>'Vehicle Parc'!$B$60:$C$60</c:f>
              <c:strCache>
                <c:ptCount val="2"/>
                <c:pt idx="0">
                  <c:v>Non-BEV</c:v>
                </c:pt>
                <c:pt idx="1">
                  <c:v>m veh</c:v>
                </c:pt>
              </c:strCache>
            </c:strRef>
          </c:tx>
          <c:spPr>
            <a:ln w="28575" cap="rnd">
              <a:solidFill>
                <a:schemeClr val="accent3"/>
              </a:solidFill>
              <a:round/>
            </a:ln>
            <a:effectLst/>
          </c:spPr>
          <c:marker>
            <c:symbol val="none"/>
          </c:marker>
          <c:cat>
            <c:numRef>
              <c:f>'Vehicle Parc'!$D$58:$AM$58</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'Vehicle Parc'!$D$60:$AM$60</c:f>
              <c:numCache>
                <c:formatCode>0.0</c:formatCode>
                <c:ptCount val="36"/>
                <c:pt idx="0">
                  <c:v>33.549896999999994</c:v>
                </c:pt>
                <c:pt idx="1">
                  <c:v>33.858502532000003</c:v>
                </c:pt>
                <c:pt idx="2">
                  <c:v>34.027821459999998</c:v>
                </c:pt>
                <c:pt idx="3">
                  <c:v>33.982569300000002</c:v>
                </c:pt>
                <c:pt idx="4">
                  <c:v>33.7563557</c:v>
                </c:pt>
                <c:pt idx="5">
                  <c:v>33.513816346600002</c:v>
                </c:pt>
                <c:pt idx="6">
                  <c:v>32.837683792</c:v>
                </c:pt>
                <c:pt idx="7">
                  <c:v>31.989547878299998</c:v>
                </c:pt>
                <c:pt idx="8">
                  <c:v>31.231588044919999</c:v>
                </c:pt>
                <c:pt idx="9">
                  <c:v>30.517829140140002</c:v>
                </c:pt>
                <c:pt idx="10">
                  <c:v>30.200289709999996</c:v>
                </c:pt>
                <c:pt idx="11">
                  <c:v>27.444968736099998</c:v>
                </c:pt>
                <c:pt idx="12">
                  <c:v>24.675933930650004</c:v>
                </c:pt>
                <c:pt idx="13">
                  <c:v>21.923200792419998</c:v>
                </c:pt>
                <c:pt idx="14">
                  <c:v>19.220610870000002</c:v>
                </c:pt>
                <c:pt idx="15">
                  <c:v>16.603726757</c:v>
                </c:pt>
                <c:pt idx="16">
                  <c:v>14.108884301</c:v>
                </c:pt>
                <c:pt idx="17">
                  <c:v>11.772278674999999</c:v>
                </c:pt>
                <c:pt idx="18">
                  <c:v>9.6277584400000009</c:v>
                </c:pt>
                <c:pt idx="19">
                  <c:v>7.7049645210000008</c:v>
                </c:pt>
                <c:pt idx="20">
                  <c:v>6.0258370529999992</c:v>
                </c:pt>
                <c:pt idx="21">
                  <c:v>4.6006952060000001</c:v>
                </c:pt>
                <c:pt idx="22">
                  <c:v>3.427535078</c:v>
                </c:pt>
                <c:pt idx="23">
                  <c:v>2.4920465409999997</c:v>
                </c:pt>
                <c:pt idx="24">
                  <c:v>1.7698221608</c:v>
                </c:pt>
                <c:pt idx="25">
                  <c:v>1.2298381409999999</c:v>
                </c:pt>
                <c:pt idx="26">
                  <c:v>0.83826123899999994</c:v>
                </c:pt>
                <c:pt idx="27">
                  <c:v>0.56207375439999996</c:v>
                </c:pt>
                <c:pt idx="28">
                  <c:v>0.37191176140000004</c:v>
                </c:pt>
                <c:pt idx="29">
                  <c:v>0.2435504194</c:v>
                </c:pt>
                <c:pt idx="30">
                  <c:v>0.15825175243</c:v>
                </c:pt>
                <c:pt idx="31">
                  <c:v>0.10224536947999999</c:v>
                </c:pt>
                <c:pt idx="32">
                  <c:v>6.5797566099999996E-2</c:v>
                </c:pt>
                <c:pt idx="33">
                  <c:v>4.2245199770000005E-2</c:v>
                </c:pt>
                <c:pt idx="34">
                  <c:v>2.7075161354E-2</c:v>
                </c:pt>
                <c:pt idx="35">
                  <c:v>1.7321421360999997E-2</c:v>
                </c:pt>
              </c:numCache>
            </c:numRef>
          </c:val>
          <c:smooth val="0"/>
          <c:extLst>
            <c:ext xmlns:c16="http://schemas.microsoft.com/office/drawing/2014/chart" uri="{C3380CC4-5D6E-409C-BE32-E72D297353CC}">
              <c16:uniqueId val="{00000002-A134-40AF-B9CD-844AEB8AABF3}"/>
            </c:ext>
          </c:extLst>
        </c:ser>
        <c:ser>
          <c:idx val="0"/>
          <c:order val="2"/>
          <c:tx>
            <c:strRef>
              <c:f>'Vehicle Parc'!$B$61</c:f>
              <c:strCache>
                <c:ptCount val="1"/>
                <c:pt idx="0">
                  <c:v>Total</c:v>
                </c:pt>
              </c:strCache>
            </c:strRef>
          </c:tx>
          <c:spPr>
            <a:ln w="19050" cap="rnd">
              <a:solidFill>
                <a:schemeClr val="accent1"/>
              </a:solidFill>
              <a:prstDash val="sysDash"/>
              <a:round/>
            </a:ln>
            <a:effectLst/>
          </c:spPr>
          <c:marker>
            <c:symbol val="none"/>
          </c:marker>
          <c:val>
            <c:numRef>
              <c:f>'Vehicle Parc'!$D$61:$AM$61</c:f>
              <c:numCache>
                <c:formatCode>0.0</c:formatCode>
                <c:ptCount val="36"/>
                <c:pt idx="0">
                  <c:v>33.622848019999992</c:v>
                </c:pt>
                <c:pt idx="1">
                  <c:v>34.025819802000001</c:v>
                </c:pt>
                <c:pt idx="2">
                  <c:v>34.427550769999996</c:v>
                </c:pt>
                <c:pt idx="3">
                  <c:v>34.8303923</c:v>
                </c:pt>
                <c:pt idx="4">
                  <c:v>35.232557700000001</c:v>
                </c:pt>
                <c:pt idx="5">
                  <c:v>35.633727146600002</c:v>
                </c:pt>
                <c:pt idx="6">
                  <c:v>36.131869191999996</c:v>
                </c:pt>
                <c:pt idx="7">
                  <c:v>36.629938878299996</c:v>
                </c:pt>
                <c:pt idx="8">
                  <c:v>37.127391044919996</c:v>
                </c:pt>
                <c:pt idx="9">
                  <c:v>37.624580140140004</c:v>
                </c:pt>
                <c:pt idx="10">
                  <c:v>38.121932709999996</c:v>
                </c:pt>
                <c:pt idx="11">
                  <c:v>38.022986736099995</c:v>
                </c:pt>
                <c:pt idx="12">
                  <c:v>38.441843930650002</c:v>
                </c:pt>
                <c:pt idx="13">
                  <c:v>38.996190792419995</c:v>
                </c:pt>
                <c:pt idx="14">
                  <c:v>39.715690870000003</c:v>
                </c:pt>
                <c:pt idx="15">
                  <c:v>40.281476757</c:v>
                </c:pt>
                <c:pt idx="16">
                  <c:v>40.759044301000003</c:v>
                </c:pt>
                <c:pt idx="17">
                  <c:v>41.288578674999997</c:v>
                </c:pt>
                <c:pt idx="18">
                  <c:v>41.761458439999998</c:v>
                </c:pt>
                <c:pt idx="19">
                  <c:v>42.222364520999996</c:v>
                </c:pt>
                <c:pt idx="20">
                  <c:v>42.734837053</c:v>
                </c:pt>
                <c:pt idx="21">
                  <c:v>43.214145205999998</c:v>
                </c:pt>
                <c:pt idx="22">
                  <c:v>43.68299507799999</c:v>
                </c:pt>
                <c:pt idx="23">
                  <c:v>44.178636540999996</c:v>
                </c:pt>
                <c:pt idx="24">
                  <c:v>44.653022160799999</c:v>
                </c:pt>
                <c:pt idx="25">
                  <c:v>45.121728141000006</c:v>
                </c:pt>
                <c:pt idx="26">
                  <c:v>45.737451239000002</c:v>
                </c:pt>
                <c:pt idx="27">
                  <c:v>46.3427737544</c:v>
                </c:pt>
                <c:pt idx="28">
                  <c:v>46.947261761399993</c:v>
                </c:pt>
                <c:pt idx="29">
                  <c:v>47.560710419399996</c:v>
                </c:pt>
                <c:pt idx="30">
                  <c:v>48.165481752429997</c:v>
                </c:pt>
                <c:pt idx="31">
                  <c:v>48.770955369479999</c:v>
                </c:pt>
                <c:pt idx="32">
                  <c:v>49.383447566100003</c:v>
                </c:pt>
                <c:pt idx="33">
                  <c:v>49.988065199770013</c:v>
                </c:pt>
                <c:pt idx="34">
                  <c:v>50.594715161353996</c:v>
                </c:pt>
                <c:pt idx="35">
                  <c:v>51.205561421360997</c:v>
                </c:pt>
              </c:numCache>
            </c:numRef>
          </c:val>
          <c:smooth val="0"/>
          <c:extLst>
            <c:ext xmlns:c16="http://schemas.microsoft.com/office/drawing/2014/chart" uri="{C3380CC4-5D6E-409C-BE32-E72D297353CC}">
              <c16:uniqueId val="{00000000-557B-4132-86CB-5FE492FABC22}"/>
            </c:ext>
          </c:extLst>
        </c:ser>
        <c:dLbls>
          <c:showLegendKey val="0"/>
          <c:showVal val="0"/>
          <c:showCatName val="0"/>
          <c:showSerName val="0"/>
          <c:showPercent val="0"/>
          <c:showBubbleSize val="0"/>
        </c:dLbls>
        <c:smooth val="0"/>
        <c:axId val="857428095"/>
        <c:axId val="818879935"/>
      </c:lineChart>
      <c:catAx>
        <c:axId val="8574280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818879935"/>
        <c:crosses val="autoZero"/>
        <c:auto val="1"/>
        <c:lblAlgn val="ctr"/>
        <c:lblOffset val="100"/>
        <c:noMultiLvlLbl val="0"/>
      </c:catAx>
      <c:valAx>
        <c:axId val="8188799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m veh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85742809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Fuel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6.3395893941865011E-2"/>
          <c:y val="0.17502239700893743"/>
          <c:w val="0.84657174103237098"/>
          <c:h val="0.72088764946048411"/>
        </c:manualLayout>
      </c:layout>
      <c:lineChart>
        <c:grouping val="standard"/>
        <c:varyColors val="0"/>
        <c:ser>
          <c:idx val="1"/>
          <c:order val="0"/>
          <c:tx>
            <c:strRef>
              <c:f>'Vehicle Parc'!$B$154</c:f>
              <c:strCache>
                <c:ptCount val="1"/>
                <c:pt idx="0">
                  <c:v>Electricity</c:v>
                </c:pt>
              </c:strCache>
            </c:strRef>
          </c:tx>
          <c:spPr>
            <a:ln w="28575" cap="rnd">
              <a:solidFill>
                <a:schemeClr val="accent2"/>
              </a:solidFill>
              <a:round/>
            </a:ln>
            <a:effectLst/>
          </c:spPr>
          <c:marker>
            <c:symbol val="none"/>
          </c:marker>
          <c:dPt>
            <c:idx val="0"/>
            <c:marker>
              <c:symbol val="none"/>
            </c:marker>
            <c:bubble3D val="0"/>
            <c:extLst>
              <c:ext xmlns:c16="http://schemas.microsoft.com/office/drawing/2014/chart" uri="{C3380CC4-5D6E-409C-BE32-E72D297353CC}">
                <c16:uniqueId val="{00000000-427A-48BA-BB3D-61D33EBD404E}"/>
              </c:ext>
            </c:extLst>
          </c:dPt>
          <c:cat>
            <c:numRef>
              <c:f>'Vehicle Parc'!$D$153:$AM$153</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'Vehicle Parc'!$D$154:$AM$154</c:f>
              <c:numCache>
                <c:formatCode>_-* #,##0_-;\-* #,##0_-;_-* "-"??_-;_-@_-</c:formatCode>
                <c:ptCount val="36"/>
                <c:pt idx="0">
                  <c:v>374.26958999999999</c:v>
                </c:pt>
                <c:pt idx="1">
                  <c:v>919.97596499999997</c:v>
                </c:pt>
                <c:pt idx="2">
                  <c:v>1987.3651299999999</c:v>
                </c:pt>
                <c:pt idx="3">
                  <c:v>3836.3589999999999</c:v>
                </c:pt>
                <c:pt idx="4">
                  <c:v>6295.0987999999998</c:v>
                </c:pt>
                <c:pt idx="5">
                  <c:v>8791.7469999999994</c:v>
                </c:pt>
                <c:pt idx="6">
                  <c:v>12518.174999999999</c:v>
                </c:pt>
                <c:pt idx="7">
                  <c:v>16473.041999999998</c:v>
                </c:pt>
                <c:pt idx="8">
                  <c:v>20322.675999999999</c:v>
                </c:pt>
                <c:pt idx="9">
                  <c:v>24023.626</c:v>
                </c:pt>
                <c:pt idx="10">
                  <c:v>26761.394</c:v>
                </c:pt>
                <c:pt idx="11">
                  <c:v>33783.818999999996</c:v>
                </c:pt>
                <c:pt idx="12">
                  <c:v>42767.718999999997</c:v>
                </c:pt>
                <c:pt idx="13">
                  <c:v>50748.523999999998</c:v>
                </c:pt>
                <c:pt idx="14">
                  <c:v>58102.14</c:v>
                </c:pt>
                <c:pt idx="15">
                  <c:v>63866.14</c:v>
                </c:pt>
                <c:pt idx="16">
                  <c:v>68946.289999999994</c:v>
                </c:pt>
                <c:pt idx="17">
                  <c:v>73559.37999999999</c:v>
                </c:pt>
                <c:pt idx="18">
                  <c:v>77676.009999999995</c:v>
                </c:pt>
                <c:pt idx="19">
                  <c:v>81358.45</c:v>
                </c:pt>
                <c:pt idx="20">
                  <c:v>84642.659999999989</c:v>
                </c:pt>
                <c:pt idx="21">
                  <c:v>87520.932000000001</c:v>
                </c:pt>
                <c:pt idx="22">
                  <c:v>89943.688999999998</c:v>
                </c:pt>
                <c:pt idx="23">
                  <c:v>92001.092999999993</c:v>
                </c:pt>
                <c:pt idx="24">
                  <c:v>93658.59</c:v>
                </c:pt>
                <c:pt idx="25">
                  <c:v>95004.576000000001</c:v>
                </c:pt>
                <c:pt idx="26">
                  <c:v>96116.987999999998</c:v>
                </c:pt>
                <c:pt idx="27">
                  <c:v>97027.682000000001</c:v>
                </c:pt>
                <c:pt idx="28">
                  <c:v>97794.882199999993</c:v>
                </c:pt>
                <c:pt idx="29">
                  <c:v>98468.285699999993</c:v>
                </c:pt>
                <c:pt idx="30">
                  <c:v>99054.5916</c:v>
                </c:pt>
                <c:pt idx="31">
                  <c:v>99601.828599999993</c:v>
                </c:pt>
                <c:pt idx="32">
                  <c:v>100119.06539999999</c:v>
                </c:pt>
                <c:pt idx="33">
                  <c:v>100598.89842</c:v>
                </c:pt>
                <c:pt idx="34">
                  <c:v>101067.71996999999</c:v>
                </c:pt>
                <c:pt idx="35">
                  <c:v>101528.73228</c:v>
                </c:pt>
              </c:numCache>
            </c:numRef>
          </c:val>
          <c:smooth val="0"/>
          <c:extLst>
            <c:ext xmlns:c16="http://schemas.microsoft.com/office/drawing/2014/chart" uri="{C3380CC4-5D6E-409C-BE32-E72D297353CC}">
              <c16:uniqueId val="{00000001-3D37-40B8-9F51-4F6DD8535022}"/>
            </c:ext>
          </c:extLst>
        </c:ser>
        <c:ser>
          <c:idx val="0"/>
          <c:order val="1"/>
          <c:tx>
            <c:strRef>
              <c:f>'Vehicle Parc'!$B$158</c:f>
              <c:strCache>
                <c:ptCount val="1"/>
                <c:pt idx="0">
                  <c:v>Petrol &amp; Diesel</c:v>
                </c:pt>
              </c:strCache>
            </c:strRef>
          </c:tx>
          <c:spPr>
            <a:ln w="28575" cap="rnd">
              <a:solidFill>
                <a:schemeClr val="accent1"/>
              </a:solidFill>
              <a:round/>
            </a:ln>
            <a:effectLst/>
          </c:spPr>
          <c:marker>
            <c:symbol val="none"/>
          </c:marker>
          <c:val>
            <c:numRef>
              <c:f>'Vehicle Parc'!$D$158:$AM$158</c:f>
              <c:numCache>
                <c:formatCode>_-* #,##0_-;\-* #,##0_-;_-* "-"??_-;_-@_-</c:formatCode>
                <c:ptCount val="36"/>
                <c:pt idx="0">
                  <c:v>364560.95295999997</c:v>
                </c:pt>
                <c:pt idx="1">
                  <c:v>363617.85485219996</c:v>
                </c:pt>
                <c:pt idx="2">
                  <c:v>360471.91571939993</c:v>
                </c:pt>
                <c:pt idx="3">
                  <c:v>354236.62157599995</c:v>
                </c:pt>
                <c:pt idx="4">
                  <c:v>345694.44215999998</c:v>
                </c:pt>
                <c:pt idx="5">
                  <c:v>336373.70635999995</c:v>
                </c:pt>
                <c:pt idx="6">
                  <c:v>322959.5784</c:v>
                </c:pt>
                <c:pt idx="7">
                  <c:v>308309.11539999995</c:v>
                </c:pt>
                <c:pt idx="8">
                  <c:v>293179.75451999996</c:v>
                </c:pt>
                <c:pt idx="9">
                  <c:v>278376.15047999995</c:v>
                </c:pt>
                <c:pt idx="10">
                  <c:v>265921.48639999999</c:v>
                </c:pt>
                <c:pt idx="11">
                  <c:v>236603.28979999997</c:v>
                </c:pt>
                <c:pt idx="12">
                  <c:v>205802.34739999997</c:v>
                </c:pt>
                <c:pt idx="13">
                  <c:v>177972.50399999996</c:v>
                </c:pt>
                <c:pt idx="14">
                  <c:v>152252.51639999999</c:v>
                </c:pt>
                <c:pt idx="15">
                  <c:v>129249.35079999999</c:v>
                </c:pt>
                <c:pt idx="16">
                  <c:v>108108.01539999999</c:v>
                </c:pt>
                <c:pt idx="17">
                  <c:v>89532.671399999992</c:v>
                </c:pt>
                <c:pt idx="18">
                  <c:v>72830.493599999987</c:v>
                </c:pt>
                <c:pt idx="19">
                  <c:v>58012.922999999995</c:v>
                </c:pt>
                <c:pt idx="20">
                  <c:v>45214.384399999995</c:v>
                </c:pt>
                <c:pt idx="21">
                  <c:v>34518.838400000001</c:v>
                </c:pt>
                <c:pt idx="22">
                  <c:v>25676.794399999999</c:v>
                </c:pt>
                <c:pt idx="23">
                  <c:v>18610.2228</c:v>
                </c:pt>
                <c:pt idx="24">
                  <c:v>13160.683199999999</c:v>
                </c:pt>
                <c:pt idx="25">
                  <c:v>9083.9109199999984</c:v>
                </c:pt>
                <c:pt idx="26">
                  <c:v>6111.7910799999991</c:v>
                </c:pt>
                <c:pt idx="27">
                  <c:v>4037.7346199999993</c:v>
                </c:pt>
                <c:pt idx="28">
                  <c:v>2628.5579799999996</c:v>
                </c:pt>
                <c:pt idx="29">
                  <c:v>1690.6067799999996</c:v>
                </c:pt>
                <c:pt idx="30">
                  <c:v>1078.4458599999998</c:v>
                </c:pt>
                <c:pt idx="31">
                  <c:v>684.38792399999988</c:v>
                </c:pt>
                <c:pt idx="32">
                  <c:v>432.27712599999995</c:v>
                </c:pt>
                <c:pt idx="33">
                  <c:v>272.55149399999993</c:v>
                </c:pt>
                <c:pt idx="34">
                  <c:v>171.74778999999998</c:v>
                </c:pt>
                <c:pt idx="35">
                  <c:v>107.96504979999999</c:v>
                </c:pt>
              </c:numCache>
            </c:numRef>
          </c:val>
          <c:smooth val="0"/>
          <c:extLst>
            <c:ext xmlns:c16="http://schemas.microsoft.com/office/drawing/2014/chart" uri="{C3380CC4-5D6E-409C-BE32-E72D297353CC}">
              <c16:uniqueId val="{00000005-DED9-453C-87DF-38AFEDD2A207}"/>
            </c:ext>
          </c:extLst>
        </c:ser>
        <c:ser>
          <c:idx val="2"/>
          <c:order val="2"/>
          <c:tx>
            <c:strRef>
              <c:f>'Vehicle Parc'!$B$159</c:f>
              <c:strCache>
                <c:ptCount val="1"/>
                <c:pt idx="0">
                  <c:v>Total</c:v>
                </c:pt>
              </c:strCache>
            </c:strRef>
          </c:tx>
          <c:spPr>
            <a:ln w="19050" cap="rnd">
              <a:solidFill>
                <a:schemeClr val="accent3"/>
              </a:solidFill>
              <a:prstDash val="sysDash"/>
              <a:round/>
            </a:ln>
            <a:effectLst/>
          </c:spPr>
          <c:marker>
            <c:symbol val="none"/>
          </c:marker>
          <c:val>
            <c:numRef>
              <c:f>'Vehicle Parc'!$D$159:$AM$159</c:f>
              <c:numCache>
                <c:formatCode>_-* #,##0_-;\-* #,##0_-;_-* "-"??_-;_-@_-</c:formatCode>
                <c:ptCount val="36"/>
                <c:pt idx="0">
                  <c:v>364935.22254999995</c:v>
                </c:pt>
                <c:pt idx="1">
                  <c:v>364537.83081719995</c:v>
                </c:pt>
                <c:pt idx="2">
                  <c:v>362459.28084939992</c:v>
                </c:pt>
                <c:pt idx="3">
                  <c:v>358072.98057599994</c:v>
                </c:pt>
                <c:pt idx="4">
                  <c:v>351989.54095999995</c:v>
                </c:pt>
                <c:pt idx="5">
                  <c:v>345165.45335999993</c:v>
                </c:pt>
                <c:pt idx="6">
                  <c:v>335477.75339999999</c:v>
                </c:pt>
                <c:pt idx="7">
                  <c:v>324782.15739999997</c:v>
                </c:pt>
                <c:pt idx="8">
                  <c:v>313502.43051999994</c:v>
                </c:pt>
                <c:pt idx="9">
                  <c:v>302399.77647999994</c:v>
                </c:pt>
                <c:pt idx="10">
                  <c:v>292682.88040000002</c:v>
                </c:pt>
                <c:pt idx="11">
                  <c:v>270387.10879999999</c:v>
                </c:pt>
                <c:pt idx="12">
                  <c:v>248570.06639999995</c:v>
                </c:pt>
                <c:pt idx="13">
                  <c:v>228721.02799999996</c:v>
                </c:pt>
                <c:pt idx="14">
                  <c:v>210354.65639999998</c:v>
                </c:pt>
                <c:pt idx="15">
                  <c:v>193115.49079999997</c:v>
                </c:pt>
                <c:pt idx="16">
                  <c:v>177054.30539999998</c:v>
                </c:pt>
                <c:pt idx="17">
                  <c:v>163092.0514</c:v>
                </c:pt>
                <c:pt idx="18">
                  <c:v>150506.5036</c:v>
                </c:pt>
                <c:pt idx="19">
                  <c:v>139371.37299999999</c:v>
                </c:pt>
                <c:pt idx="20">
                  <c:v>129857.04439999998</c:v>
                </c:pt>
                <c:pt idx="21">
                  <c:v>122039.77040000001</c:v>
                </c:pt>
                <c:pt idx="22">
                  <c:v>115620.4834</c:v>
                </c:pt>
                <c:pt idx="23">
                  <c:v>110611.3158</c:v>
                </c:pt>
                <c:pt idx="24">
                  <c:v>106819.2732</c:v>
                </c:pt>
                <c:pt idx="25">
                  <c:v>104088.48692</c:v>
                </c:pt>
                <c:pt idx="26">
                  <c:v>102228.77907999999</c:v>
                </c:pt>
                <c:pt idx="27">
                  <c:v>101065.41662</c:v>
                </c:pt>
                <c:pt idx="28">
                  <c:v>100423.44017999999</c:v>
                </c:pt>
                <c:pt idx="29">
                  <c:v>100158.89247999999</c:v>
                </c:pt>
                <c:pt idx="30">
                  <c:v>100133.03745999999</c:v>
                </c:pt>
                <c:pt idx="31">
                  <c:v>100286.21652399999</c:v>
                </c:pt>
                <c:pt idx="32">
                  <c:v>100551.34252599999</c:v>
                </c:pt>
                <c:pt idx="33">
                  <c:v>100871.449914</c:v>
                </c:pt>
                <c:pt idx="34">
                  <c:v>101239.46775999998</c:v>
                </c:pt>
                <c:pt idx="35">
                  <c:v>101636.69732979999</c:v>
                </c:pt>
              </c:numCache>
            </c:numRef>
          </c:val>
          <c:smooth val="0"/>
          <c:extLst>
            <c:ext xmlns:c16="http://schemas.microsoft.com/office/drawing/2014/chart" uri="{C3380CC4-5D6E-409C-BE32-E72D297353CC}">
              <c16:uniqueId val="{00000001-F4DD-45B7-AD89-30C07A78CA98}"/>
            </c:ext>
          </c:extLst>
        </c:ser>
        <c:dLbls>
          <c:showLegendKey val="0"/>
          <c:showVal val="0"/>
          <c:showCatName val="0"/>
          <c:showSerName val="0"/>
          <c:showPercent val="0"/>
          <c:showBubbleSize val="0"/>
        </c:dLbls>
        <c:smooth val="0"/>
        <c:axId val="780270559"/>
        <c:axId val="1004906639"/>
      </c:lineChart>
      <c:catAx>
        <c:axId val="7802705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1004906639"/>
        <c:crosses val="autoZero"/>
        <c:auto val="1"/>
        <c:lblAlgn val="ctr"/>
        <c:lblOffset val="100"/>
        <c:noMultiLvlLbl val="0"/>
      </c:catAx>
      <c:valAx>
        <c:axId val="10049066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GWh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78027055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Demand (veh km)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lineChart>
        <c:grouping val="standard"/>
        <c:varyColors val="0"/>
        <c:ser>
          <c:idx val="1"/>
          <c:order val="0"/>
          <c:tx>
            <c:strRef>
              <c:f>'Vehicle Parc'!$B$254</c:f>
              <c:strCache>
                <c:ptCount val="1"/>
                <c:pt idx="0">
                  <c:v>Electricity</c:v>
                </c:pt>
              </c:strCache>
            </c:strRef>
          </c:tx>
          <c:spPr>
            <a:ln w="28575" cap="rnd">
              <a:solidFill>
                <a:schemeClr val="accent2"/>
              </a:solidFill>
              <a:round/>
            </a:ln>
            <a:effectLst/>
          </c:spPr>
          <c:marker>
            <c:symbol val="none"/>
          </c:marker>
          <c:cat>
            <c:numRef>
              <c:f>'Vehicle Parc'!$C$253:$AL$253</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'Vehicle Parc'!$C$254:$AL$254</c:f>
              <c:numCache>
                <c:formatCode>_(* #,##0_);_(* \(#,##0\);_(* "-"??_);_(@_)</c:formatCode>
                <c:ptCount val="36"/>
                <c:pt idx="0">
                  <c:v>1949.8015999999998</c:v>
                </c:pt>
                <c:pt idx="1">
                  <c:v>4878.0026200000002</c:v>
                </c:pt>
                <c:pt idx="2">
                  <c:v>10795.1525</c:v>
                </c:pt>
                <c:pt idx="3">
                  <c:v>21115.969500000003</c:v>
                </c:pt>
                <c:pt idx="4">
                  <c:v>34879.858000000007</c:v>
                </c:pt>
                <c:pt idx="5">
                  <c:v>48813.770000000004</c:v>
                </c:pt>
                <c:pt idx="6">
                  <c:v>69303.150000000009</c:v>
                </c:pt>
                <c:pt idx="7">
                  <c:v>91114.86</c:v>
                </c:pt>
                <c:pt idx="8">
                  <c:v>113034.63699999999</c:v>
                </c:pt>
                <c:pt idx="9">
                  <c:v>134346.93999999997</c:v>
                </c:pt>
                <c:pt idx="10">
                  <c:v>151276.07</c:v>
                </c:pt>
                <c:pt idx="11">
                  <c:v>187707.48999999996</c:v>
                </c:pt>
                <c:pt idx="12">
                  <c:v>234726.54</c:v>
                </c:pt>
                <c:pt idx="13">
                  <c:v>277904.84000000008</c:v>
                </c:pt>
                <c:pt idx="14">
                  <c:v>320197.5</c:v>
                </c:pt>
                <c:pt idx="15">
                  <c:v>357131.3</c:v>
                </c:pt>
                <c:pt idx="16">
                  <c:v>390792.18000000005</c:v>
                </c:pt>
                <c:pt idx="17">
                  <c:v>421683.19</c:v>
                </c:pt>
                <c:pt idx="18">
                  <c:v>449528.51000000007</c:v>
                </c:pt>
                <c:pt idx="19">
                  <c:v>474778.44</c:v>
                </c:pt>
                <c:pt idx="20">
                  <c:v>497955.98999999993</c:v>
                </c:pt>
                <c:pt idx="21">
                  <c:v>518587.45</c:v>
                </c:pt>
                <c:pt idx="22">
                  <c:v>536601.42000000004</c:v>
                </c:pt>
                <c:pt idx="23">
                  <c:v>552509.82999999996</c:v>
                </c:pt>
                <c:pt idx="24">
                  <c:v>565934.2699999999</c:v>
                </c:pt>
                <c:pt idx="25">
                  <c:v>577396.97</c:v>
                </c:pt>
                <c:pt idx="26">
                  <c:v>587478.32499999995</c:v>
                </c:pt>
                <c:pt idx="27">
                  <c:v>596194.13099999994</c:v>
                </c:pt>
                <c:pt idx="28">
                  <c:v>603948.95699999994</c:v>
                </c:pt>
                <c:pt idx="29">
                  <c:v>611125.06599999988</c:v>
                </c:pt>
                <c:pt idx="30">
                  <c:v>617735.78100000008</c:v>
                </c:pt>
                <c:pt idx="31">
                  <c:v>624127.09920000006</c:v>
                </c:pt>
                <c:pt idx="32">
                  <c:v>630392.29969999997</c:v>
                </c:pt>
                <c:pt idx="33">
                  <c:v>636428.74550000008</c:v>
                </c:pt>
                <c:pt idx="34">
                  <c:v>642394.28940000013</c:v>
                </c:pt>
                <c:pt idx="35">
                  <c:v>648359.18140999996</c:v>
                </c:pt>
              </c:numCache>
            </c:numRef>
          </c:val>
          <c:smooth val="0"/>
          <c:extLst>
            <c:ext xmlns:c16="http://schemas.microsoft.com/office/drawing/2014/chart" uri="{C3380CC4-5D6E-409C-BE32-E72D297353CC}">
              <c16:uniqueId val="{00000001-3078-420B-B579-1974CCE2B482}"/>
            </c:ext>
          </c:extLst>
        </c:ser>
        <c:ser>
          <c:idx val="0"/>
          <c:order val="1"/>
          <c:tx>
            <c:strRef>
              <c:f>'Vehicle Parc'!$B$258</c:f>
              <c:strCache>
                <c:ptCount val="1"/>
                <c:pt idx="0">
                  <c:v>Petrol &amp; Diesel</c:v>
                </c:pt>
              </c:strCache>
            </c:strRef>
          </c:tx>
          <c:spPr>
            <a:ln w="28575" cap="rnd">
              <a:solidFill>
                <a:schemeClr val="accent1"/>
              </a:solidFill>
              <a:round/>
            </a:ln>
            <a:effectLst/>
          </c:spPr>
          <c:marker>
            <c:symbol val="none"/>
          </c:marker>
          <c:val>
            <c:numRef>
              <c:f>'Vehicle Parc'!$C$258:$AL$258</c:f>
              <c:numCache>
                <c:formatCode>_(* #,##0_);_(* \(#,##0\);_(* "-"??_);_(@_)</c:formatCode>
                <c:ptCount val="36"/>
                <c:pt idx="0">
                  <c:v>468102.23</c:v>
                </c:pt>
                <c:pt idx="1">
                  <c:v>469898.90877000004</c:v>
                </c:pt>
                <c:pt idx="2">
                  <c:v>468718.18903000001</c:v>
                </c:pt>
                <c:pt idx="3">
                  <c:v>463121.50799999997</c:v>
                </c:pt>
                <c:pt idx="4">
                  <c:v>454080.348</c:v>
                </c:pt>
                <c:pt idx="5">
                  <c:v>444867.03899999999</c:v>
                </c:pt>
                <c:pt idx="6">
                  <c:v>429016.48</c:v>
                </c:pt>
                <c:pt idx="7">
                  <c:v>411851.04000000004</c:v>
                </c:pt>
                <c:pt idx="8">
                  <c:v>394573.97200000001</c:v>
                </c:pt>
                <c:pt idx="9">
                  <c:v>377891.34599999996</c:v>
                </c:pt>
                <c:pt idx="10">
                  <c:v>365597.42000000004</c:v>
                </c:pt>
                <c:pt idx="11">
                  <c:v>324642.64</c:v>
                </c:pt>
                <c:pt idx="12">
                  <c:v>281007.02</c:v>
                </c:pt>
                <c:pt idx="13">
                  <c:v>243612.27000000002</c:v>
                </c:pt>
                <c:pt idx="14">
                  <c:v>209307</c:v>
                </c:pt>
                <c:pt idx="15">
                  <c:v>178569.2</c:v>
                </c:pt>
                <c:pt idx="16">
                  <c:v>150072.71</c:v>
                </c:pt>
                <c:pt idx="17">
                  <c:v>124895.64</c:v>
                </c:pt>
                <c:pt idx="18">
                  <c:v>102092.02</c:v>
                </c:pt>
                <c:pt idx="19">
                  <c:v>81725.41</c:v>
                </c:pt>
                <c:pt idx="20">
                  <c:v>64044.63</c:v>
                </c:pt>
                <c:pt idx="21">
                  <c:v>49170.25</c:v>
                </c:pt>
                <c:pt idx="22">
                  <c:v>36797.949999999997</c:v>
                </c:pt>
                <c:pt idx="23">
                  <c:v>26839.29</c:v>
                </c:pt>
                <c:pt idx="24">
                  <c:v>19107.77</c:v>
                </c:pt>
                <c:pt idx="25">
                  <c:v>13280.189999999999</c:v>
                </c:pt>
                <c:pt idx="26">
                  <c:v>8995.77</c:v>
                </c:pt>
                <c:pt idx="27">
                  <c:v>5983.378999999999</c:v>
                </c:pt>
                <c:pt idx="28">
                  <c:v>3921.1819999999998</c:v>
                </c:pt>
                <c:pt idx="29">
                  <c:v>2538.2200000000003</c:v>
                </c:pt>
                <c:pt idx="30">
                  <c:v>1629.2630000000001</c:v>
                </c:pt>
                <c:pt idx="31">
                  <c:v>1040.2543999999998</c:v>
                </c:pt>
                <c:pt idx="32">
                  <c:v>660.8741</c:v>
                </c:pt>
                <c:pt idx="33">
                  <c:v>419.01610000000005</c:v>
                </c:pt>
                <c:pt idx="34">
                  <c:v>265.48720000000003</c:v>
                </c:pt>
                <c:pt idx="35">
                  <c:v>167.79895999999999</c:v>
                </c:pt>
              </c:numCache>
            </c:numRef>
          </c:val>
          <c:smooth val="0"/>
          <c:extLst>
            <c:ext xmlns:c16="http://schemas.microsoft.com/office/drawing/2014/chart" uri="{C3380CC4-5D6E-409C-BE32-E72D297353CC}">
              <c16:uniqueId val="{00000000-17C6-420E-911C-5BDF71B7A43F}"/>
            </c:ext>
          </c:extLst>
        </c:ser>
        <c:ser>
          <c:idx val="2"/>
          <c:order val="2"/>
          <c:tx>
            <c:strRef>
              <c:f>'Vehicle Parc'!$B$259</c:f>
              <c:strCache>
                <c:ptCount val="1"/>
                <c:pt idx="0">
                  <c:v>Total</c:v>
                </c:pt>
              </c:strCache>
            </c:strRef>
          </c:tx>
          <c:spPr>
            <a:ln w="19050" cap="rnd">
              <a:solidFill>
                <a:schemeClr val="accent3"/>
              </a:solidFill>
              <a:prstDash val="sysDash"/>
              <a:round/>
            </a:ln>
            <a:effectLst/>
          </c:spPr>
          <c:marker>
            <c:symbol val="none"/>
          </c:marker>
          <c:val>
            <c:numRef>
              <c:f>'Vehicle Parc'!$C$259:$AL$259</c:f>
              <c:numCache>
                <c:formatCode>_-* #,##0_-;\-* #,##0_-;_-* "-"??_-;_-@_-</c:formatCode>
                <c:ptCount val="36"/>
                <c:pt idx="0">
                  <c:v>470052.03159999999</c:v>
                </c:pt>
                <c:pt idx="1">
                  <c:v>474776.91139000002</c:v>
                </c:pt>
                <c:pt idx="2">
                  <c:v>479513.34153000003</c:v>
                </c:pt>
                <c:pt idx="3">
                  <c:v>484237.47749999998</c:v>
                </c:pt>
                <c:pt idx="4">
                  <c:v>488960.20600000001</c:v>
                </c:pt>
                <c:pt idx="5">
                  <c:v>493680.80900000001</c:v>
                </c:pt>
                <c:pt idx="6">
                  <c:v>498319.63</c:v>
                </c:pt>
                <c:pt idx="7">
                  <c:v>502965.9</c:v>
                </c:pt>
                <c:pt idx="8">
                  <c:v>507608.609</c:v>
                </c:pt>
                <c:pt idx="9">
                  <c:v>512238.28599999996</c:v>
                </c:pt>
                <c:pt idx="10">
                  <c:v>516873.49000000005</c:v>
                </c:pt>
                <c:pt idx="11">
                  <c:v>512350.13</c:v>
                </c:pt>
                <c:pt idx="12">
                  <c:v>515733.56000000006</c:v>
                </c:pt>
                <c:pt idx="13">
                  <c:v>521517.1100000001</c:v>
                </c:pt>
                <c:pt idx="14">
                  <c:v>529504.5</c:v>
                </c:pt>
                <c:pt idx="15">
                  <c:v>535700.5</c:v>
                </c:pt>
                <c:pt idx="16">
                  <c:v>540864.89</c:v>
                </c:pt>
                <c:pt idx="17">
                  <c:v>546578.82999999996</c:v>
                </c:pt>
                <c:pt idx="18">
                  <c:v>551620.53</c:v>
                </c:pt>
                <c:pt idx="19">
                  <c:v>556503.85</c:v>
                </c:pt>
                <c:pt idx="20">
                  <c:v>562000.61999999988</c:v>
                </c:pt>
                <c:pt idx="21">
                  <c:v>567757.69999999995</c:v>
                </c:pt>
                <c:pt idx="22">
                  <c:v>573399.37</c:v>
                </c:pt>
                <c:pt idx="23">
                  <c:v>579349.12</c:v>
                </c:pt>
                <c:pt idx="24">
                  <c:v>585042.03999999992</c:v>
                </c:pt>
                <c:pt idx="25">
                  <c:v>590677.15999999992</c:v>
                </c:pt>
                <c:pt idx="26">
                  <c:v>596474.09499999997</c:v>
                </c:pt>
                <c:pt idx="27">
                  <c:v>602177.50999999989</c:v>
                </c:pt>
                <c:pt idx="28">
                  <c:v>607870.13899999997</c:v>
                </c:pt>
                <c:pt idx="29">
                  <c:v>613663.28599999985</c:v>
                </c:pt>
                <c:pt idx="30">
                  <c:v>619365.04400000011</c:v>
                </c:pt>
                <c:pt idx="31">
                  <c:v>625167.35360000003</c:v>
                </c:pt>
                <c:pt idx="32">
                  <c:v>631053.17379999999</c:v>
                </c:pt>
                <c:pt idx="33">
                  <c:v>636847.76160000009</c:v>
                </c:pt>
                <c:pt idx="34">
                  <c:v>642659.7766000001</c:v>
                </c:pt>
                <c:pt idx="35">
                  <c:v>648526.98037</c:v>
                </c:pt>
              </c:numCache>
            </c:numRef>
          </c:val>
          <c:smooth val="0"/>
          <c:extLst>
            <c:ext xmlns:c16="http://schemas.microsoft.com/office/drawing/2014/chart" uri="{C3380CC4-5D6E-409C-BE32-E72D297353CC}">
              <c16:uniqueId val="{00000001-DBA6-4ED2-BD30-302F9C8E58BC}"/>
            </c:ext>
          </c:extLst>
        </c:ser>
        <c:dLbls>
          <c:showLegendKey val="0"/>
          <c:showVal val="0"/>
          <c:showCatName val="0"/>
          <c:showSerName val="0"/>
          <c:showPercent val="0"/>
          <c:showBubbleSize val="0"/>
        </c:dLbls>
        <c:smooth val="0"/>
        <c:axId val="1027595615"/>
        <c:axId val="866681087"/>
      </c:lineChart>
      <c:catAx>
        <c:axId val="1027595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866681087"/>
        <c:crosses val="autoZero"/>
        <c:auto val="1"/>
        <c:lblAlgn val="ctr"/>
        <c:lblOffset val="100"/>
        <c:noMultiLvlLbl val="0"/>
      </c:catAx>
      <c:valAx>
        <c:axId val="86668108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Million Vehicle km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10275956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Home Charging Profile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625275602732044E-2"/>
          <c:y val="6.6129569099696292E-2"/>
          <c:w val="0.92212738354368473"/>
          <c:h val="0.7163703500994556"/>
        </c:manualLayout>
      </c:layout>
      <c:lineChart>
        <c:grouping val="standard"/>
        <c:varyColors val="0"/>
        <c:ser>
          <c:idx val="0"/>
          <c:order val="0"/>
          <c:tx>
            <c:strRef>
              <c:f>'Vehicle Parc'!$E$771</c:f>
              <c:strCache>
                <c:ptCount val="1"/>
                <c:pt idx="0">
                  <c:v>2015</c:v>
                </c:pt>
              </c:strCache>
            </c:strRef>
          </c:tx>
          <c:spPr>
            <a:ln w="28575" cap="rnd">
              <a:solidFill>
                <a:schemeClr val="accent1"/>
              </a:solidFill>
              <a:round/>
            </a:ln>
            <a:effectLst/>
          </c:spPr>
          <c:marker>
            <c:symbol val="none"/>
          </c:marker>
          <c:cat>
            <c:multiLvlStrRef>
              <c:f>'Vehicle Parc'!$C$772:$D$867</c:f>
              <c:multiLvlStrCache>
                <c:ptCount val="96"/>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1</c:v>
                  </c:pt>
                  <c:pt idx="25">
                    <c:v>2</c:v>
                  </c:pt>
                  <c:pt idx="26">
                    <c:v>3</c:v>
                  </c:pt>
                  <c:pt idx="27">
                    <c:v>4</c:v>
                  </c:pt>
                  <c:pt idx="28">
                    <c:v>5</c:v>
                  </c:pt>
                  <c:pt idx="29">
                    <c:v>6</c:v>
                  </c:pt>
                  <c:pt idx="30">
                    <c:v>7</c:v>
                  </c:pt>
                  <c:pt idx="31">
                    <c:v>8</c:v>
                  </c:pt>
                  <c:pt idx="32">
                    <c:v>9</c:v>
                  </c:pt>
                  <c:pt idx="33">
                    <c:v>10</c:v>
                  </c:pt>
                  <c:pt idx="34">
                    <c:v>11</c:v>
                  </c:pt>
                  <c:pt idx="35">
                    <c:v>12</c:v>
                  </c:pt>
                  <c:pt idx="36">
                    <c:v>13</c:v>
                  </c:pt>
                  <c:pt idx="37">
                    <c:v>14</c:v>
                  </c:pt>
                  <c:pt idx="38">
                    <c:v>15</c:v>
                  </c:pt>
                  <c:pt idx="39">
                    <c:v>16</c:v>
                  </c:pt>
                  <c:pt idx="40">
                    <c:v>17</c:v>
                  </c:pt>
                  <c:pt idx="41">
                    <c:v>18</c:v>
                  </c:pt>
                  <c:pt idx="42">
                    <c:v>19</c:v>
                  </c:pt>
                  <c:pt idx="43">
                    <c:v>20</c:v>
                  </c:pt>
                  <c:pt idx="44">
                    <c:v>21</c:v>
                  </c:pt>
                  <c:pt idx="45">
                    <c:v>22</c:v>
                  </c:pt>
                  <c:pt idx="46">
                    <c:v>23</c:v>
                  </c:pt>
                  <c:pt idx="47">
                    <c:v>24</c:v>
                  </c:pt>
                  <c:pt idx="48">
                    <c:v>1</c:v>
                  </c:pt>
                  <c:pt idx="49">
                    <c:v>2</c:v>
                  </c:pt>
                  <c:pt idx="50">
                    <c:v>3</c:v>
                  </c:pt>
                  <c:pt idx="51">
                    <c:v>4</c:v>
                  </c:pt>
                  <c:pt idx="52">
                    <c:v>5</c:v>
                  </c:pt>
                  <c:pt idx="53">
                    <c:v>6</c:v>
                  </c:pt>
                  <c:pt idx="54">
                    <c:v>7</c:v>
                  </c:pt>
                  <c:pt idx="55">
                    <c:v>8</c:v>
                  </c:pt>
                  <c:pt idx="56">
                    <c:v>9</c:v>
                  </c:pt>
                  <c:pt idx="57">
                    <c:v>10</c:v>
                  </c:pt>
                  <c:pt idx="58">
                    <c:v>11</c:v>
                  </c:pt>
                  <c:pt idx="59">
                    <c:v>12</c:v>
                  </c:pt>
                  <c:pt idx="60">
                    <c:v>13</c:v>
                  </c:pt>
                  <c:pt idx="61">
                    <c:v>14</c:v>
                  </c:pt>
                  <c:pt idx="62">
                    <c:v>15</c:v>
                  </c:pt>
                  <c:pt idx="63">
                    <c:v>16</c:v>
                  </c:pt>
                  <c:pt idx="64">
                    <c:v>17</c:v>
                  </c:pt>
                  <c:pt idx="65">
                    <c:v>18</c:v>
                  </c:pt>
                  <c:pt idx="66">
                    <c:v>19</c:v>
                  </c:pt>
                  <c:pt idx="67">
                    <c:v>20</c:v>
                  </c:pt>
                  <c:pt idx="68">
                    <c:v>21</c:v>
                  </c:pt>
                  <c:pt idx="69">
                    <c:v>22</c:v>
                  </c:pt>
                  <c:pt idx="70">
                    <c:v>23</c:v>
                  </c:pt>
                  <c:pt idx="71">
                    <c:v>24</c:v>
                  </c:pt>
                  <c:pt idx="72">
                    <c:v>1</c:v>
                  </c:pt>
                  <c:pt idx="73">
                    <c:v>2</c:v>
                  </c:pt>
                  <c:pt idx="74">
                    <c:v>3</c:v>
                  </c:pt>
                  <c:pt idx="75">
                    <c:v>4</c:v>
                  </c:pt>
                  <c:pt idx="76">
                    <c:v>5</c:v>
                  </c:pt>
                  <c:pt idx="77">
                    <c:v>6</c:v>
                  </c:pt>
                  <c:pt idx="78">
                    <c:v>7</c:v>
                  </c:pt>
                  <c:pt idx="79">
                    <c:v>8</c:v>
                  </c:pt>
                  <c:pt idx="80">
                    <c:v>9</c:v>
                  </c:pt>
                  <c:pt idx="81">
                    <c:v>10</c:v>
                  </c:pt>
                  <c:pt idx="82">
                    <c:v>11</c:v>
                  </c:pt>
                  <c:pt idx="83">
                    <c:v>12</c:v>
                  </c:pt>
                  <c:pt idx="84">
                    <c:v>13</c:v>
                  </c:pt>
                  <c:pt idx="85">
                    <c:v>14</c:v>
                  </c:pt>
                  <c:pt idx="86">
                    <c:v>15</c:v>
                  </c:pt>
                  <c:pt idx="87">
                    <c:v>16</c:v>
                  </c:pt>
                  <c:pt idx="88">
                    <c:v>17</c:v>
                  </c:pt>
                  <c:pt idx="89">
                    <c:v>18</c:v>
                  </c:pt>
                  <c:pt idx="90">
                    <c:v>19</c:v>
                  </c:pt>
                  <c:pt idx="91">
                    <c:v>20</c:v>
                  </c:pt>
                  <c:pt idx="92">
                    <c:v>21</c:v>
                  </c:pt>
                  <c:pt idx="93">
                    <c:v>22</c:v>
                  </c:pt>
                  <c:pt idx="94">
                    <c:v>23</c:v>
                  </c:pt>
                  <c:pt idx="95">
                    <c:v>24</c:v>
                  </c:pt>
                </c:lvl>
                <c:lvl>
                  <c:pt idx="0">
                    <c:v>Summer_Weekday</c:v>
                  </c:pt>
                  <c:pt idx="1">
                    <c:v>Summer_Weekday</c:v>
                  </c:pt>
                  <c:pt idx="2">
                    <c:v>Summer_Weekday</c:v>
                  </c:pt>
                  <c:pt idx="3">
                    <c:v>Summer_Weekday</c:v>
                  </c:pt>
                  <c:pt idx="4">
                    <c:v>Summer_Weekday</c:v>
                  </c:pt>
                  <c:pt idx="5">
                    <c:v>Summer_Weekday</c:v>
                  </c:pt>
                  <c:pt idx="6">
                    <c:v>Summer_Weekday</c:v>
                  </c:pt>
                  <c:pt idx="7">
                    <c:v>Summer_Weekday</c:v>
                  </c:pt>
                  <c:pt idx="8">
                    <c:v>Summer_Weekday</c:v>
                  </c:pt>
                  <c:pt idx="9">
                    <c:v>Summer_Weekday</c:v>
                  </c:pt>
                  <c:pt idx="10">
                    <c:v>Summer_Weekday</c:v>
                  </c:pt>
                  <c:pt idx="11">
                    <c:v>Summer_Weekday</c:v>
                  </c:pt>
                  <c:pt idx="12">
                    <c:v>Summer_Weekday</c:v>
                  </c:pt>
                  <c:pt idx="13">
                    <c:v>Summer_Weekday</c:v>
                  </c:pt>
                  <c:pt idx="14">
                    <c:v>Summer_Weekday</c:v>
                  </c:pt>
                  <c:pt idx="15">
                    <c:v>Summer_Weekday</c:v>
                  </c:pt>
                  <c:pt idx="16">
                    <c:v>Summer_Weekday</c:v>
                  </c:pt>
                  <c:pt idx="17">
                    <c:v>Summer_Weekday</c:v>
                  </c:pt>
                  <c:pt idx="18">
                    <c:v>Summer_Weekday</c:v>
                  </c:pt>
                  <c:pt idx="19">
                    <c:v>Summer_Weekday</c:v>
                  </c:pt>
                  <c:pt idx="20">
                    <c:v>Summer_Weekday</c:v>
                  </c:pt>
                  <c:pt idx="21">
                    <c:v>Summer_Weekday</c:v>
                  </c:pt>
                  <c:pt idx="22">
                    <c:v>Summer_Weekday</c:v>
                  </c:pt>
                  <c:pt idx="23">
                    <c:v>Summer_Weekday</c:v>
                  </c:pt>
                  <c:pt idx="24">
                    <c:v>Summer_Weekend</c:v>
                  </c:pt>
                  <c:pt idx="25">
                    <c:v>Summer_Weekend</c:v>
                  </c:pt>
                  <c:pt idx="26">
                    <c:v>Summer_Weekend</c:v>
                  </c:pt>
                  <c:pt idx="27">
                    <c:v>Summer_Weekend</c:v>
                  </c:pt>
                  <c:pt idx="28">
                    <c:v>Summer_Weekend</c:v>
                  </c:pt>
                  <c:pt idx="29">
                    <c:v>Summer_Weekend</c:v>
                  </c:pt>
                  <c:pt idx="30">
                    <c:v>Summer_Weekend</c:v>
                  </c:pt>
                  <c:pt idx="31">
                    <c:v>Summer_Weekend</c:v>
                  </c:pt>
                  <c:pt idx="32">
                    <c:v>Summer_Weekend</c:v>
                  </c:pt>
                  <c:pt idx="33">
                    <c:v>Summer_Weekend</c:v>
                  </c:pt>
                  <c:pt idx="34">
                    <c:v>Summer_Weekend</c:v>
                  </c:pt>
                  <c:pt idx="35">
                    <c:v>Summer_Weekend</c:v>
                  </c:pt>
                  <c:pt idx="36">
                    <c:v>Summer_Weekend</c:v>
                  </c:pt>
                  <c:pt idx="37">
                    <c:v>Summer_Weekend</c:v>
                  </c:pt>
                  <c:pt idx="38">
                    <c:v>Summer_Weekend</c:v>
                  </c:pt>
                  <c:pt idx="39">
                    <c:v>Summer_Weekend</c:v>
                  </c:pt>
                  <c:pt idx="40">
                    <c:v>Summer_Weekend</c:v>
                  </c:pt>
                  <c:pt idx="41">
                    <c:v>Summer_Weekend</c:v>
                  </c:pt>
                  <c:pt idx="42">
                    <c:v>Summer_Weekend</c:v>
                  </c:pt>
                  <c:pt idx="43">
                    <c:v>Summer_Weekend</c:v>
                  </c:pt>
                  <c:pt idx="44">
                    <c:v>Summer_Weekend</c:v>
                  </c:pt>
                  <c:pt idx="45">
                    <c:v>Summer_Weekend</c:v>
                  </c:pt>
                  <c:pt idx="46">
                    <c:v>Summer_Weekend</c:v>
                  </c:pt>
                  <c:pt idx="47">
                    <c:v>Summer_Weekend</c:v>
                  </c:pt>
                  <c:pt idx="48">
                    <c:v>Winter_Weekday</c:v>
                  </c:pt>
                  <c:pt idx="49">
                    <c:v>Winter_Weekday</c:v>
                  </c:pt>
                  <c:pt idx="50">
                    <c:v>Winter_Weekday</c:v>
                  </c:pt>
                  <c:pt idx="51">
                    <c:v>Winter_Weekday</c:v>
                  </c:pt>
                  <c:pt idx="52">
                    <c:v>Winter_Weekday</c:v>
                  </c:pt>
                  <c:pt idx="53">
                    <c:v>Winter_Weekday</c:v>
                  </c:pt>
                  <c:pt idx="54">
                    <c:v>Winter_Weekday</c:v>
                  </c:pt>
                  <c:pt idx="55">
                    <c:v>Winter_Weekday</c:v>
                  </c:pt>
                  <c:pt idx="56">
                    <c:v>Winter_Weekday</c:v>
                  </c:pt>
                  <c:pt idx="57">
                    <c:v>Winter_Weekday</c:v>
                  </c:pt>
                  <c:pt idx="58">
                    <c:v>Winter_Weekday</c:v>
                  </c:pt>
                  <c:pt idx="59">
                    <c:v>Winter_Weekday</c:v>
                  </c:pt>
                  <c:pt idx="60">
                    <c:v>Winter_Weekday</c:v>
                  </c:pt>
                  <c:pt idx="61">
                    <c:v>Winter_Weekday</c:v>
                  </c:pt>
                  <c:pt idx="62">
                    <c:v>Winter_Weekday</c:v>
                  </c:pt>
                  <c:pt idx="63">
                    <c:v>Winter_Weekday</c:v>
                  </c:pt>
                  <c:pt idx="64">
                    <c:v>Winter_Weekday</c:v>
                  </c:pt>
                  <c:pt idx="65">
                    <c:v>Winter_Weekday</c:v>
                  </c:pt>
                  <c:pt idx="66">
                    <c:v>Winter_Weekday</c:v>
                  </c:pt>
                  <c:pt idx="67">
                    <c:v>Winter_Weekday</c:v>
                  </c:pt>
                  <c:pt idx="68">
                    <c:v>Winter_Weekday</c:v>
                  </c:pt>
                  <c:pt idx="69">
                    <c:v>Winter_Weekday</c:v>
                  </c:pt>
                  <c:pt idx="70">
                    <c:v>Winter_Weekday</c:v>
                  </c:pt>
                  <c:pt idx="71">
                    <c:v>Winter_Weekday</c:v>
                  </c:pt>
                  <c:pt idx="72">
                    <c:v>Winter_Weekend</c:v>
                  </c:pt>
                  <c:pt idx="73">
                    <c:v>Winter_Weekend</c:v>
                  </c:pt>
                  <c:pt idx="74">
                    <c:v>Winter_Weekend</c:v>
                  </c:pt>
                  <c:pt idx="75">
                    <c:v>Winter_Weekend</c:v>
                  </c:pt>
                  <c:pt idx="76">
                    <c:v>Winter_Weekend</c:v>
                  </c:pt>
                  <c:pt idx="77">
                    <c:v>Winter_Weekend</c:v>
                  </c:pt>
                  <c:pt idx="78">
                    <c:v>Winter_Weekend</c:v>
                  </c:pt>
                  <c:pt idx="79">
                    <c:v>Winter_Weekend</c:v>
                  </c:pt>
                  <c:pt idx="80">
                    <c:v>Winter_Weekend</c:v>
                  </c:pt>
                  <c:pt idx="81">
                    <c:v>Winter_Weekend</c:v>
                  </c:pt>
                  <c:pt idx="82">
                    <c:v>Winter_Weekend</c:v>
                  </c:pt>
                  <c:pt idx="83">
                    <c:v>Winter_Weekend</c:v>
                  </c:pt>
                  <c:pt idx="84">
                    <c:v>Winter_Weekend</c:v>
                  </c:pt>
                  <c:pt idx="85">
                    <c:v>Winter_Weekend</c:v>
                  </c:pt>
                  <c:pt idx="86">
                    <c:v>Winter_Weekend</c:v>
                  </c:pt>
                  <c:pt idx="87">
                    <c:v>Winter_Weekend</c:v>
                  </c:pt>
                  <c:pt idx="88">
                    <c:v>Winter_Weekend</c:v>
                  </c:pt>
                  <c:pt idx="89">
                    <c:v>Winter_Weekend</c:v>
                  </c:pt>
                  <c:pt idx="90">
                    <c:v>Winter_Weekend</c:v>
                  </c:pt>
                  <c:pt idx="91">
                    <c:v>Winter_Weekend</c:v>
                  </c:pt>
                  <c:pt idx="92">
                    <c:v>Winter_Weekend</c:v>
                  </c:pt>
                  <c:pt idx="93">
                    <c:v>Winter_Weekend</c:v>
                  </c:pt>
                  <c:pt idx="94">
                    <c:v>Winter_Weekend</c:v>
                  </c:pt>
                  <c:pt idx="95">
                    <c:v>Winter_Weekend</c:v>
                  </c:pt>
                </c:lvl>
              </c:multiLvlStrCache>
            </c:multiLvlStrRef>
          </c:cat>
          <c:val>
            <c:numRef>
              <c:f>'Vehicle Parc'!$E$771:$E$867</c:f>
              <c:numCache>
                <c:formatCode>General</c:formatCode>
                <c:ptCount val="97"/>
                <c:pt idx="0">
                  <c:v>2015</c:v>
                </c:pt>
                <c:pt idx="1">
                  <c:v>73734</c:v>
                </c:pt>
                <c:pt idx="2">
                  <c:v>68760</c:v>
                </c:pt>
                <c:pt idx="3">
                  <c:v>56365</c:v>
                </c:pt>
                <c:pt idx="4">
                  <c:v>55746</c:v>
                </c:pt>
                <c:pt idx="5">
                  <c:v>59047</c:v>
                </c:pt>
                <c:pt idx="6">
                  <c:v>57548</c:v>
                </c:pt>
                <c:pt idx="7">
                  <c:v>54567</c:v>
                </c:pt>
                <c:pt idx="8">
                  <c:v>38234</c:v>
                </c:pt>
                <c:pt idx="9">
                  <c:v>9222.1</c:v>
                </c:pt>
                <c:pt idx="10">
                  <c:v>0</c:v>
                </c:pt>
                <c:pt idx="11">
                  <c:v>2131.5</c:v>
                </c:pt>
                <c:pt idx="12">
                  <c:v>8262.6</c:v>
                </c:pt>
                <c:pt idx="13">
                  <c:v>10523</c:v>
                </c:pt>
                <c:pt idx="14">
                  <c:v>7682.2</c:v>
                </c:pt>
                <c:pt idx="15">
                  <c:v>6779.6</c:v>
                </c:pt>
                <c:pt idx="16">
                  <c:v>5082.8</c:v>
                </c:pt>
                <c:pt idx="17">
                  <c:v>5069.5</c:v>
                </c:pt>
                <c:pt idx="18">
                  <c:v>7208.1</c:v>
                </c:pt>
                <c:pt idx="19">
                  <c:v>18983</c:v>
                </c:pt>
                <c:pt idx="20">
                  <c:v>30945</c:v>
                </c:pt>
                <c:pt idx="21">
                  <c:v>36111</c:v>
                </c:pt>
                <c:pt idx="22">
                  <c:v>40170</c:v>
                </c:pt>
                <c:pt idx="23">
                  <c:v>49724</c:v>
                </c:pt>
                <c:pt idx="24">
                  <c:v>63049</c:v>
                </c:pt>
                <c:pt idx="25">
                  <c:v>46098</c:v>
                </c:pt>
                <c:pt idx="26">
                  <c:v>43372</c:v>
                </c:pt>
                <c:pt idx="27">
                  <c:v>35618</c:v>
                </c:pt>
                <c:pt idx="28">
                  <c:v>34786</c:v>
                </c:pt>
                <c:pt idx="29">
                  <c:v>36886</c:v>
                </c:pt>
                <c:pt idx="30">
                  <c:v>36232</c:v>
                </c:pt>
                <c:pt idx="31">
                  <c:v>34481</c:v>
                </c:pt>
                <c:pt idx="32">
                  <c:v>24421</c:v>
                </c:pt>
                <c:pt idx="33">
                  <c:v>6529.6</c:v>
                </c:pt>
                <c:pt idx="34">
                  <c:v>0</c:v>
                </c:pt>
                <c:pt idx="35">
                  <c:v>1282.0999999999999</c:v>
                </c:pt>
                <c:pt idx="36">
                  <c:v>5040.8</c:v>
                </c:pt>
                <c:pt idx="37">
                  <c:v>6608.3</c:v>
                </c:pt>
                <c:pt idx="38">
                  <c:v>4937</c:v>
                </c:pt>
                <c:pt idx="39">
                  <c:v>4232.5</c:v>
                </c:pt>
                <c:pt idx="40">
                  <c:v>3220.2</c:v>
                </c:pt>
                <c:pt idx="41">
                  <c:v>3148.8</c:v>
                </c:pt>
                <c:pt idx="42">
                  <c:v>4467.1000000000004</c:v>
                </c:pt>
                <c:pt idx="43">
                  <c:v>11607</c:v>
                </c:pt>
                <c:pt idx="44">
                  <c:v>19222</c:v>
                </c:pt>
                <c:pt idx="45">
                  <c:v>22663</c:v>
                </c:pt>
                <c:pt idx="46">
                  <c:v>25154</c:v>
                </c:pt>
                <c:pt idx="47">
                  <c:v>30964</c:v>
                </c:pt>
                <c:pt idx="48">
                  <c:v>39285</c:v>
                </c:pt>
                <c:pt idx="49">
                  <c:v>83595</c:v>
                </c:pt>
                <c:pt idx="50">
                  <c:v>80850</c:v>
                </c:pt>
                <c:pt idx="51">
                  <c:v>68231</c:v>
                </c:pt>
                <c:pt idx="52">
                  <c:v>64771</c:v>
                </c:pt>
                <c:pt idx="53">
                  <c:v>67795</c:v>
                </c:pt>
                <c:pt idx="54">
                  <c:v>67287</c:v>
                </c:pt>
                <c:pt idx="55">
                  <c:v>60275</c:v>
                </c:pt>
                <c:pt idx="56">
                  <c:v>39833</c:v>
                </c:pt>
                <c:pt idx="57">
                  <c:v>9544.9</c:v>
                </c:pt>
                <c:pt idx="58">
                  <c:v>0</c:v>
                </c:pt>
                <c:pt idx="59">
                  <c:v>2163.5</c:v>
                </c:pt>
                <c:pt idx="60">
                  <c:v>8431.1</c:v>
                </c:pt>
                <c:pt idx="61">
                  <c:v>11662</c:v>
                </c:pt>
                <c:pt idx="62">
                  <c:v>9761.7999999999993</c:v>
                </c:pt>
                <c:pt idx="63">
                  <c:v>7815.1</c:v>
                </c:pt>
                <c:pt idx="64">
                  <c:v>6416.3</c:v>
                </c:pt>
                <c:pt idx="65">
                  <c:v>5697.2</c:v>
                </c:pt>
                <c:pt idx="66">
                  <c:v>8270.9</c:v>
                </c:pt>
                <c:pt idx="67">
                  <c:v>19761</c:v>
                </c:pt>
                <c:pt idx="68">
                  <c:v>33714</c:v>
                </c:pt>
                <c:pt idx="69">
                  <c:v>41130</c:v>
                </c:pt>
                <c:pt idx="70">
                  <c:v>46160</c:v>
                </c:pt>
                <c:pt idx="71">
                  <c:v>56014</c:v>
                </c:pt>
                <c:pt idx="72">
                  <c:v>70933</c:v>
                </c:pt>
                <c:pt idx="73">
                  <c:v>54888</c:v>
                </c:pt>
                <c:pt idx="74">
                  <c:v>54074</c:v>
                </c:pt>
                <c:pt idx="75">
                  <c:v>46155</c:v>
                </c:pt>
                <c:pt idx="76">
                  <c:v>43012</c:v>
                </c:pt>
                <c:pt idx="77">
                  <c:v>44755</c:v>
                </c:pt>
                <c:pt idx="78">
                  <c:v>44872</c:v>
                </c:pt>
                <c:pt idx="79">
                  <c:v>40250</c:v>
                </c:pt>
                <c:pt idx="80">
                  <c:v>27148</c:v>
                </c:pt>
                <c:pt idx="81">
                  <c:v>8168.9</c:v>
                </c:pt>
                <c:pt idx="82">
                  <c:v>0</c:v>
                </c:pt>
                <c:pt idx="83">
                  <c:v>1305.0999999999999</c:v>
                </c:pt>
                <c:pt idx="84">
                  <c:v>5211.5</c:v>
                </c:pt>
                <c:pt idx="85">
                  <c:v>7610.9</c:v>
                </c:pt>
                <c:pt idx="86">
                  <c:v>6705.4</c:v>
                </c:pt>
                <c:pt idx="87">
                  <c:v>5245.6</c:v>
                </c:pt>
                <c:pt idx="88">
                  <c:v>4359.3</c:v>
                </c:pt>
                <c:pt idx="89">
                  <c:v>3772.6</c:v>
                </c:pt>
                <c:pt idx="90">
                  <c:v>5358.7</c:v>
                </c:pt>
                <c:pt idx="91">
                  <c:v>12377</c:v>
                </c:pt>
                <c:pt idx="92">
                  <c:v>21649</c:v>
                </c:pt>
                <c:pt idx="93">
                  <c:v>27058</c:v>
                </c:pt>
                <c:pt idx="94">
                  <c:v>30464</c:v>
                </c:pt>
                <c:pt idx="95">
                  <c:v>36618</c:v>
                </c:pt>
                <c:pt idx="96">
                  <c:v>46292</c:v>
                </c:pt>
              </c:numCache>
            </c:numRef>
          </c:val>
          <c:smooth val="0"/>
          <c:extLst>
            <c:ext xmlns:c16="http://schemas.microsoft.com/office/drawing/2014/chart" uri="{C3380CC4-5D6E-409C-BE32-E72D297353CC}">
              <c16:uniqueId val="{00000000-30E1-49F9-AC01-589823A8025F}"/>
            </c:ext>
          </c:extLst>
        </c:ser>
        <c:ser>
          <c:idx val="1"/>
          <c:order val="1"/>
          <c:tx>
            <c:strRef>
              <c:f>'Vehicle Parc'!$F$771</c:f>
              <c:strCache>
                <c:ptCount val="1"/>
                <c:pt idx="0">
                  <c:v>2030</c:v>
                </c:pt>
              </c:strCache>
            </c:strRef>
          </c:tx>
          <c:spPr>
            <a:ln w="28575" cap="rnd">
              <a:solidFill>
                <a:schemeClr val="accent2"/>
              </a:solidFill>
              <a:round/>
            </a:ln>
            <a:effectLst/>
          </c:spPr>
          <c:marker>
            <c:symbol val="none"/>
          </c:marker>
          <c:cat>
            <c:multiLvlStrRef>
              <c:f>'Vehicle Parc'!$C$772:$D$867</c:f>
              <c:multiLvlStrCache>
                <c:ptCount val="96"/>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1</c:v>
                  </c:pt>
                  <c:pt idx="25">
                    <c:v>2</c:v>
                  </c:pt>
                  <c:pt idx="26">
                    <c:v>3</c:v>
                  </c:pt>
                  <c:pt idx="27">
                    <c:v>4</c:v>
                  </c:pt>
                  <c:pt idx="28">
                    <c:v>5</c:v>
                  </c:pt>
                  <c:pt idx="29">
                    <c:v>6</c:v>
                  </c:pt>
                  <c:pt idx="30">
                    <c:v>7</c:v>
                  </c:pt>
                  <c:pt idx="31">
                    <c:v>8</c:v>
                  </c:pt>
                  <c:pt idx="32">
                    <c:v>9</c:v>
                  </c:pt>
                  <c:pt idx="33">
                    <c:v>10</c:v>
                  </c:pt>
                  <c:pt idx="34">
                    <c:v>11</c:v>
                  </c:pt>
                  <c:pt idx="35">
                    <c:v>12</c:v>
                  </c:pt>
                  <c:pt idx="36">
                    <c:v>13</c:v>
                  </c:pt>
                  <c:pt idx="37">
                    <c:v>14</c:v>
                  </c:pt>
                  <c:pt idx="38">
                    <c:v>15</c:v>
                  </c:pt>
                  <c:pt idx="39">
                    <c:v>16</c:v>
                  </c:pt>
                  <c:pt idx="40">
                    <c:v>17</c:v>
                  </c:pt>
                  <c:pt idx="41">
                    <c:v>18</c:v>
                  </c:pt>
                  <c:pt idx="42">
                    <c:v>19</c:v>
                  </c:pt>
                  <c:pt idx="43">
                    <c:v>20</c:v>
                  </c:pt>
                  <c:pt idx="44">
                    <c:v>21</c:v>
                  </c:pt>
                  <c:pt idx="45">
                    <c:v>22</c:v>
                  </c:pt>
                  <c:pt idx="46">
                    <c:v>23</c:v>
                  </c:pt>
                  <c:pt idx="47">
                    <c:v>24</c:v>
                  </c:pt>
                  <c:pt idx="48">
                    <c:v>1</c:v>
                  </c:pt>
                  <c:pt idx="49">
                    <c:v>2</c:v>
                  </c:pt>
                  <c:pt idx="50">
                    <c:v>3</c:v>
                  </c:pt>
                  <c:pt idx="51">
                    <c:v>4</c:v>
                  </c:pt>
                  <c:pt idx="52">
                    <c:v>5</c:v>
                  </c:pt>
                  <c:pt idx="53">
                    <c:v>6</c:v>
                  </c:pt>
                  <c:pt idx="54">
                    <c:v>7</c:v>
                  </c:pt>
                  <c:pt idx="55">
                    <c:v>8</c:v>
                  </c:pt>
                  <c:pt idx="56">
                    <c:v>9</c:v>
                  </c:pt>
                  <c:pt idx="57">
                    <c:v>10</c:v>
                  </c:pt>
                  <c:pt idx="58">
                    <c:v>11</c:v>
                  </c:pt>
                  <c:pt idx="59">
                    <c:v>12</c:v>
                  </c:pt>
                  <c:pt idx="60">
                    <c:v>13</c:v>
                  </c:pt>
                  <c:pt idx="61">
                    <c:v>14</c:v>
                  </c:pt>
                  <c:pt idx="62">
                    <c:v>15</c:v>
                  </c:pt>
                  <c:pt idx="63">
                    <c:v>16</c:v>
                  </c:pt>
                  <c:pt idx="64">
                    <c:v>17</c:v>
                  </c:pt>
                  <c:pt idx="65">
                    <c:v>18</c:v>
                  </c:pt>
                  <c:pt idx="66">
                    <c:v>19</c:v>
                  </c:pt>
                  <c:pt idx="67">
                    <c:v>20</c:v>
                  </c:pt>
                  <c:pt idx="68">
                    <c:v>21</c:v>
                  </c:pt>
                  <c:pt idx="69">
                    <c:v>22</c:v>
                  </c:pt>
                  <c:pt idx="70">
                    <c:v>23</c:v>
                  </c:pt>
                  <c:pt idx="71">
                    <c:v>24</c:v>
                  </c:pt>
                  <c:pt idx="72">
                    <c:v>1</c:v>
                  </c:pt>
                  <c:pt idx="73">
                    <c:v>2</c:v>
                  </c:pt>
                  <c:pt idx="74">
                    <c:v>3</c:v>
                  </c:pt>
                  <c:pt idx="75">
                    <c:v>4</c:v>
                  </c:pt>
                  <c:pt idx="76">
                    <c:v>5</c:v>
                  </c:pt>
                  <c:pt idx="77">
                    <c:v>6</c:v>
                  </c:pt>
                  <c:pt idx="78">
                    <c:v>7</c:v>
                  </c:pt>
                  <c:pt idx="79">
                    <c:v>8</c:v>
                  </c:pt>
                  <c:pt idx="80">
                    <c:v>9</c:v>
                  </c:pt>
                  <c:pt idx="81">
                    <c:v>10</c:v>
                  </c:pt>
                  <c:pt idx="82">
                    <c:v>11</c:v>
                  </c:pt>
                  <c:pt idx="83">
                    <c:v>12</c:v>
                  </c:pt>
                  <c:pt idx="84">
                    <c:v>13</c:v>
                  </c:pt>
                  <c:pt idx="85">
                    <c:v>14</c:v>
                  </c:pt>
                  <c:pt idx="86">
                    <c:v>15</c:v>
                  </c:pt>
                  <c:pt idx="87">
                    <c:v>16</c:v>
                  </c:pt>
                  <c:pt idx="88">
                    <c:v>17</c:v>
                  </c:pt>
                  <c:pt idx="89">
                    <c:v>18</c:v>
                  </c:pt>
                  <c:pt idx="90">
                    <c:v>19</c:v>
                  </c:pt>
                  <c:pt idx="91">
                    <c:v>20</c:v>
                  </c:pt>
                  <c:pt idx="92">
                    <c:v>21</c:v>
                  </c:pt>
                  <c:pt idx="93">
                    <c:v>22</c:v>
                  </c:pt>
                  <c:pt idx="94">
                    <c:v>23</c:v>
                  </c:pt>
                  <c:pt idx="95">
                    <c:v>24</c:v>
                  </c:pt>
                </c:lvl>
                <c:lvl>
                  <c:pt idx="0">
                    <c:v>Summer_Weekday</c:v>
                  </c:pt>
                  <c:pt idx="1">
                    <c:v>Summer_Weekday</c:v>
                  </c:pt>
                  <c:pt idx="2">
                    <c:v>Summer_Weekday</c:v>
                  </c:pt>
                  <c:pt idx="3">
                    <c:v>Summer_Weekday</c:v>
                  </c:pt>
                  <c:pt idx="4">
                    <c:v>Summer_Weekday</c:v>
                  </c:pt>
                  <c:pt idx="5">
                    <c:v>Summer_Weekday</c:v>
                  </c:pt>
                  <c:pt idx="6">
                    <c:v>Summer_Weekday</c:v>
                  </c:pt>
                  <c:pt idx="7">
                    <c:v>Summer_Weekday</c:v>
                  </c:pt>
                  <c:pt idx="8">
                    <c:v>Summer_Weekday</c:v>
                  </c:pt>
                  <c:pt idx="9">
                    <c:v>Summer_Weekday</c:v>
                  </c:pt>
                  <c:pt idx="10">
                    <c:v>Summer_Weekday</c:v>
                  </c:pt>
                  <c:pt idx="11">
                    <c:v>Summer_Weekday</c:v>
                  </c:pt>
                  <c:pt idx="12">
                    <c:v>Summer_Weekday</c:v>
                  </c:pt>
                  <c:pt idx="13">
                    <c:v>Summer_Weekday</c:v>
                  </c:pt>
                  <c:pt idx="14">
                    <c:v>Summer_Weekday</c:v>
                  </c:pt>
                  <c:pt idx="15">
                    <c:v>Summer_Weekday</c:v>
                  </c:pt>
                  <c:pt idx="16">
                    <c:v>Summer_Weekday</c:v>
                  </c:pt>
                  <c:pt idx="17">
                    <c:v>Summer_Weekday</c:v>
                  </c:pt>
                  <c:pt idx="18">
                    <c:v>Summer_Weekday</c:v>
                  </c:pt>
                  <c:pt idx="19">
                    <c:v>Summer_Weekday</c:v>
                  </c:pt>
                  <c:pt idx="20">
                    <c:v>Summer_Weekday</c:v>
                  </c:pt>
                  <c:pt idx="21">
                    <c:v>Summer_Weekday</c:v>
                  </c:pt>
                  <c:pt idx="22">
                    <c:v>Summer_Weekday</c:v>
                  </c:pt>
                  <c:pt idx="23">
                    <c:v>Summer_Weekday</c:v>
                  </c:pt>
                  <c:pt idx="24">
                    <c:v>Summer_Weekend</c:v>
                  </c:pt>
                  <c:pt idx="25">
                    <c:v>Summer_Weekend</c:v>
                  </c:pt>
                  <c:pt idx="26">
                    <c:v>Summer_Weekend</c:v>
                  </c:pt>
                  <c:pt idx="27">
                    <c:v>Summer_Weekend</c:v>
                  </c:pt>
                  <c:pt idx="28">
                    <c:v>Summer_Weekend</c:v>
                  </c:pt>
                  <c:pt idx="29">
                    <c:v>Summer_Weekend</c:v>
                  </c:pt>
                  <c:pt idx="30">
                    <c:v>Summer_Weekend</c:v>
                  </c:pt>
                  <c:pt idx="31">
                    <c:v>Summer_Weekend</c:v>
                  </c:pt>
                  <c:pt idx="32">
                    <c:v>Summer_Weekend</c:v>
                  </c:pt>
                  <c:pt idx="33">
                    <c:v>Summer_Weekend</c:v>
                  </c:pt>
                  <c:pt idx="34">
                    <c:v>Summer_Weekend</c:v>
                  </c:pt>
                  <c:pt idx="35">
                    <c:v>Summer_Weekend</c:v>
                  </c:pt>
                  <c:pt idx="36">
                    <c:v>Summer_Weekend</c:v>
                  </c:pt>
                  <c:pt idx="37">
                    <c:v>Summer_Weekend</c:v>
                  </c:pt>
                  <c:pt idx="38">
                    <c:v>Summer_Weekend</c:v>
                  </c:pt>
                  <c:pt idx="39">
                    <c:v>Summer_Weekend</c:v>
                  </c:pt>
                  <c:pt idx="40">
                    <c:v>Summer_Weekend</c:v>
                  </c:pt>
                  <c:pt idx="41">
                    <c:v>Summer_Weekend</c:v>
                  </c:pt>
                  <c:pt idx="42">
                    <c:v>Summer_Weekend</c:v>
                  </c:pt>
                  <c:pt idx="43">
                    <c:v>Summer_Weekend</c:v>
                  </c:pt>
                  <c:pt idx="44">
                    <c:v>Summer_Weekend</c:v>
                  </c:pt>
                  <c:pt idx="45">
                    <c:v>Summer_Weekend</c:v>
                  </c:pt>
                  <c:pt idx="46">
                    <c:v>Summer_Weekend</c:v>
                  </c:pt>
                  <c:pt idx="47">
                    <c:v>Summer_Weekend</c:v>
                  </c:pt>
                  <c:pt idx="48">
                    <c:v>Winter_Weekday</c:v>
                  </c:pt>
                  <c:pt idx="49">
                    <c:v>Winter_Weekday</c:v>
                  </c:pt>
                  <c:pt idx="50">
                    <c:v>Winter_Weekday</c:v>
                  </c:pt>
                  <c:pt idx="51">
                    <c:v>Winter_Weekday</c:v>
                  </c:pt>
                  <c:pt idx="52">
                    <c:v>Winter_Weekday</c:v>
                  </c:pt>
                  <c:pt idx="53">
                    <c:v>Winter_Weekday</c:v>
                  </c:pt>
                  <c:pt idx="54">
                    <c:v>Winter_Weekday</c:v>
                  </c:pt>
                  <c:pt idx="55">
                    <c:v>Winter_Weekday</c:v>
                  </c:pt>
                  <c:pt idx="56">
                    <c:v>Winter_Weekday</c:v>
                  </c:pt>
                  <c:pt idx="57">
                    <c:v>Winter_Weekday</c:v>
                  </c:pt>
                  <c:pt idx="58">
                    <c:v>Winter_Weekday</c:v>
                  </c:pt>
                  <c:pt idx="59">
                    <c:v>Winter_Weekday</c:v>
                  </c:pt>
                  <c:pt idx="60">
                    <c:v>Winter_Weekday</c:v>
                  </c:pt>
                  <c:pt idx="61">
                    <c:v>Winter_Weekday</c:v>
                  </c:pt>
                  <c:pt idx="62">
                    <c:v>Winter_Weekday</c:v>
                  </c:pt>
                  <c:pt idx="63">
                    <c:v>Winter_Weekday</c:v>
                  </c:pt>
                  <c:pt idx="64">
                    <c:v>Winter_Weekday</c:v>
                  </c:pt>
                  <c:pt idx="65">
                    <c:v>Winter_Weekday</c:v>
                  </c:pt>
                  <c:pt idx="66">
                    <c:v>Winter_Weekday</c:v>
                  </c:pt>
                  <c:pt idx="67">
                    <c:v>Winter_Weekday</c:v>
                  </c:pt>
                  <c:pt idx="68">
                    <c:v>Winter_Weekday</c:v>
                  </c:pt>
                  <c:pt idx="69">
                    <c:v>Winter_Weekday</c:v>
                  </c:pt>
                  <c:pt idx="70">
                    <c:v>Winter_Weekday</c:v>
                  </c:pt>
                  <c:pt idx="71">
                    <c:v>Winter_Weekday</c:v>
                  </c:pt>
                  <c:pt idx="72">
                    <c:v>Winter_Weekend</c:v>
                  </c:pt>
                  <c:pt idx="73">
                    <c:v>Winter_Weekend</c:v>
                  </c:pt>
                  <c:pt idx="74">
                    <c:v>Winter_Weekend</c:v>
                  </c:pt>
                  <c:pt idx="75">
                    <c:v>Winter_Weekend</c:v>
                  </c:pt>
                  <c:pt idx="76">
                    <c:v>Winter_Weekend</c:v>
                  </c:pt>
                  <c:pt idx="77">
                    <c:v>Winter_Weekend</c:v>
                  </c:pt>
                  <c:pt idx="78">
                    <c:v>Winter_Weekend</c:v>
                  </c:pt>
                  <c:pt idx="79">
                    <c:v>Winter_Weekend</c:v>
                  </c:pt>
                  <c:pt idx="80">
                    <c:v>Winter_Weekend</c:v>
                  </c:pt>
                  <c:pt idx="81">
                    <c:v>Winter_Weekend</c:v>
                  </c:pt>
                  <c:pt idx="82">
                    <c:v>Winter_Weekend</c:v>
                  </c:pt>
                  <c:pt idx="83">
                    <c:v>Winter_Weekend</c:v>
                  </c:pt>
                  <c:pt idx="84">
                    <c:v>Winter_Weekend</c:v>
                  </c:pt>
                  <c:pt idx="85">
                    <c:v>Winter_Weekend</c:v>
                  </c:pt>
                  <c:pt idx="86">
                    <c:v>Winter_Weekend</c:v>
                  </c:pt>
                  <c:pt idx="87">
                    <c:v>Winter_Weekend</c:v>
                  </c:pt>
                  <c:pt idx="88">
                    <c:v>Winter_Weekend</c:v>
                  </c:pt>
                  <c:pt idx="89">
                    <c:v>Winter_Weekend</c:v>
                  </c:pt>
                  <c:pt idx="90">
                    <c:v>Winter_Weekend</c:v>
                  </c:pt>
                  <c:pt idx="91">
                    <c:v>Winter_Weekend</c:v>
                  </c:pt>
                  <c:pt idx="92">
                    <c:v>Winter_Weekend</c:v>
                  </c:pt>
                  <c:pt idx="93">
                    <c:v>Winter_Weekend</c:v>
                  </c:pt>
                  <c:pt idx="94">
                    <c:v>Winter_Weekend</c:v>
                  </c:pt>
                  <c:pt idx="95">
                    <c:v>Winter_Weekend</c:v>
                  </c:pt>
                </c:lvl>
              </c:multiLvlStrCache>
            </c:multiLvlStrRef>
          </c:cat>
          <c:val>
            <c:numRef>
              <c:f>'Vehicle Parc'!$F$771:$F$867</c:f>
              <c:numCache>
                <c:formatCode>General</c:formatCode>
                <c:ptCount val="97"/>
                <c:pt idx="0">
                  <c:v>2030</c:v>
                </c:pt>
                <c:pt idx="1">
                  <c:v>12204000</c:v>
                </c:pt>
                <c:pt idx="2">
                  <c:v>10444000</c:v>
                </c:pt>
                <c:pt idx="3">
                  <c:v>8919700</c:v>
                </c:pt>
                <c:pt idx="4">
                  <c:v>9354300</c:v>
                </c:pt>
                <c:pt idx="5">
                  <c:v>9582100</c:v>
                </c:pt>
                <c:pt idx="6">
                  <c:v>9331300</c:v>
                </c:pt>
                <c:pt idx="7">
                  <c:v>8632700</c:v>
                </c:pt>
                <c:pt idx="8">
                  <c:v>6762400</c:v>
                </c:pt>
                <c:pt idx="9">
                  <c:v>2379700</c:v>
                </c:pt>
                <c:pt idx="10">
                  <c:v>0</c:v>
                </c:pt>
                <c:pt idx="11">
                  <c:v>595020</c:v>
                </c:pt>
                <c:pt idx="12">
                  <c:v>1691900</c:v>
                </c:pt>
                <c:pt idx="13">
                  <c:v>1489700</c:v>
                </c:pt>
                <c:pt idx="14">
                  <c:v>1294000</c:v>
                </c:pt>
                <c:pt idx="15">
                  <c:v>924970</c:v>
                </c:pt>
                <c:pt idx="16">
                  <c:v>900860</c:v>
                </c:pt>
                <c:pt idx="17">
                  <c:v>699840</c:v>
                </c:pt>
                <c:pt idx="18">
                  <c:v>1616300</c:v>
                </c:pt>
                <c:pt idx="19">
                  <c:v>3796000</c:v>
                </c:pt>
                <c:pt idx="20">
                  <c:v>5434100</c:v>
                </c:pt>
                <c:pt idx="21">
                  <c:v>5982100</c:v>
                </c:pt>
                <c:pt idx="22">
                  <c:v>6931100</c:v>
                </c:pt>
                <c:pt idx="23">
                  <c:v>8668100</c:v>
                </c:pt>
                <c:pt idx="24">
                  <c:v>11032000</c:v>
                </c:pt>
                <c:pt idx="25">
                  <c:v>7753700</c:v>
                </c:pt>
                <c:pt idx="26">
                  <c:v>6478700</c:v>
                </c:pt>
                <c:pt idx="27">
                  <c:v>5484300</c:v>
                </c:pt>
                <c:pt idx="28">
                  <c:v>5895200</c:v>
                </c:pt>
                <c:pt idx="29">
                  <c:v>6048800</c:v>
                </c:pt>
                <c:pt idx="30">
                  <c:v>5840700</c:v>
                </c:pt>
                <c:pt idx="31">
                  <c:v>5471700</c:v>
                </c:pt>
                <c:pt idx="32">
                  <c:v>4425300</c:v>
                </c:pt>
                <c:pt idx="33">
                  <c:v>1637900</c:v>
                </c:pt>
                <c:pt idx="34">
                  <c:v>0</c:v>
                </c:pt>
                <c:pt idx="35">
                  <c:v>399830</c:v>
                </c:pt>
                <c:pt idx="36">
                  <c:v>1126800</c:v>
                </c:pt>
                <c:pt idx="37">
                  <c:v>943250</c:v>
                </c:pt>
                <c:pt idx="38">
                  <c:v>782450</c:v>
                </c:pt>
                <c:pt idx="39">
                  <c:v>574040</c:v>
                </c:pt>
                <c:pt idx="40">
                  <c:v>550680</c:v>
                </c:pt>
                <c:pt idx="41">
                  <c:v>440460</c:v>
                </c:pt>
                <c:pt idx="42">
                  <c:v>1044400</c:v>
                </c:pt>
                <c:pt idx="43">
                  <c:v>2512200</c:v>
                </c:pt>
                <c:pt idx="44">
                  <c:v>3519100</c:v>
                </c:pt>
                <c:pt idx="45">
                  <c:v>3792200</c:v>
                </c:pt>
                <c:pt idx="46">
                  <c:v>4394300</c:v>
                </c:pt>
                <c:pt idx="47">
                  <c:v>5544100</c:v>
                </c:pt>
                <c:pt idx="48">
                  <c:v>7060600</c:v>
                </c:pt>
                <c:pt idx="49">
                  <c:v>14675000</c:v>
                </c:pt>
                <c:pt idx="50">
                  <c:v>13003000</c:v>
                </c:pt>
                <c:pt idx="51">
                  <c:v>10964000</c:v>
                </c:pt>
                <c:pt idx="52">
                  <c:v>11286000</c:v>
                </c:pt>
                <c:pt idx="53">
                  <c:v>11646000</c:v>
                </c:pt>
                <c:pt idx="54">
                  <c:v>11331000</c:v>
                </c:pt>
                <c:pt idx="55">
                  <c:v>10453000</c:v>
                </c:pt>
                <c:pt idx="56">
                  <c:v>8184600</c:v>
                </c:pt>
                <c:pt idx="57">
                  <c:v>3323100</c:v>
                </c:pt>
                <c:pt idx="58">
                  <c:v>0</c:v>
                </c:pt>
                <c:pt idx="59">
                  <c:v>598270</c:v>
                </c:pt>
                <c:pt idx="60">
                  <c:v>1879600</c:v>
                </c:pt>
                <c:pt idx="61">
                  <c:v>1897500</c:v>
                </c:pt>
                <c:pt idx="62">
                  <c:v>1527900</c:v>
                </c:pt>
                <c:pt idx="63">
                  <c:v>1241300</c:v>
                </c:pt>
                <c:pt idx="64">
                  <c:v>1044900</c:v>
                </c:pt>
                <c:pt idx="65">
                  <c:v>931100</c:v>
                </c:pt>
                <c:pt idx="66">
                  <c:v>1727800</c:v>
                </c:pt>
                <c:pt idx="67">
                  <c:v>4268600</c:v>
                </c:pt>
                <c:pt idx="68">
                  <c:v>6352700</c:v>
                </c:pt>
                <c:pt idx="69">
                  <c:v>7163500</c:v>
                </c:pt>
                <c:pt idx="70">
                  <c:v>8203500</c:v>
                </c:pt>
                <c:pt idx="71">
                  <c:v>10236000</c:v>
                </c:pt>
                <c:pt idx="72">
                  <c:v>12975000</c:v>
                </c:pt>
                <c:pt idx="73">
                  <c:v>9354700</c:v>
                </c:pt>
                <c:pt idx="74">
                  <c:v>8091100</c:v>
                </c:pt>
                <c:pt idx="75">
                  <c:v>6668400</c:v>
                </c:pt>
                <c:pt idx="76">
                  <c:v>7024100</c:v>
                </c:pt>
                <c:pt idx="77">
                  <c:v>7339700</c:v>
                </c:pt>
                <c:pt idx="78">
                  <c:v>7076700</c:v>
                </c:pt>
                <c:pt idx="79">
                  <c:v>6677200</c:v>
                </c:pt>
                <c:pt idx="80">
                  <c:v>5497000</c:v>
                </c:pt>
                <c:pt idx="81">
                  <c:v>2411600</c:v>
                </c:pt>
                <c:pt idx="82">
                  <c:v>0</c:v>
                </c:pt>
                <c:pt idx="83">
                  <c:v>400780</c:v>
                </c:pt>
                <c:pt idx="84">
                  <c:v>1263000</c:v>
                </c:pt>
                <c:pt idx="85">
                  <c:v>1235300</c:v>
                </c:pt>
                <c:pt idx="86">
                  <c:v>915230</c:v>
                </c:pt>
                <c:pt idx="87">
                  <c:v>759820</c:v>
                </c:pt>
                <c:pt idx="88">
                  <c:v>627340</c:v>
                </c:pt>
                <c:pt idx="89">
                  <c:v>581590</c:v>
                </c:pt>
                <c:pt idx="90">
                  <c:v>1104900</c:v>
                </c:pt>
                <c:pt idx="91">
                  <c:v>2833200</c:v>
                </c:pt>
                <c:pt idx="92">
                  <c:v>4163700</c:v>
                </c:pt>
                <c:pt idx="93">
                  <c:v>4572800</c:v>
                </c:pt>
                <c:pt idx="94">
                  <c:v>5188400</c:v>
                </c:pt>
                <c:pt idx="95">
                  <c:v>6537600</c:v>
                </c:pt>
                <c:pt idx="96">
                  <c:v>8314300</c:v>
                </c:pt>
              </c:numCache>
            </c:numRef>
          </c:val>
          <c:smooth val="0"/>
          <c:extLst>
            <c:ext xmlns:c16="http://schemas.microsoft.com/office/drawing/2014/chart" uri="{C3380CC4-5D6E-409C-BE32-E72D297353CC}">
              <c16:uniqueId val="{00000001-30E1-49F9-AC01-589823A8025F}"/>
            </c:ext>
          </c:extLst>
        </c:ser>
        <c:ser>
          <c:idx val="2"/>
          <c:order val="2"/>
          <c:tx>
            <c:strRef>
              <c:f>'Vehicle Parc'!$G$771</c:f>
              <c:strCache>
                <c:ptCount val="1"/>
                <c:pt idx="0">
                  <c:v>2050</c:v>
                </c:pt>
              </c:strCache>
            </c:strRef>
          </c:tx>
          <c:spPr>
            <a:ln w="28575" cap="rnd">
              <a:solidFill>
                <a:schemeClr val="accent3"/>
              </a:solidFill>
              <a:round/>
            </a:ln>
            <a:effectLst/>
          </c:spPr>
          <c:marker>
            <c:symbol val="none"/>
          </c:marker>
          <c:cat>
            <c:multiLvlStrRef>
              <c:f>'Vehicle Parc'!$C$772:$D$867</c:f>
              <c:multiLvlStrCache>
                <c:ptCount val="96"/>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1</c:v>
                  </c:pt>
                  <c:pt idx="25">
                    <c:v>2</c:v>
                  </c:pt>
                  <c:pt idx="26">
                    <c:v>3</c:v>
                  </c:pt>
                  <c:pt idx="27">
                    <c:v>4</c:v>
                  </c:pt>
                  <c:pt idx="28">
                    <c:v>5</c:v>
                  </c:pt>
                  <c:pt idx="29">
                    <c:v>6</c:v>
                  </c:pt>
                  <c:pt idx="30">
                    <c:v>7</c:v>
                  </c:pt>
                  <c:pt idx="31">
                    <c:v>8</c:v>
                  </c:pt>
                  <c:pt idx="32">
                    <c:v>9</c:v>
                  </c:pt>
                  <c:pt idx="33">
                    <c:v>10</c:v>
                  </c:pt>
                  <c:pt idx="34">
                    <c:v>11</c:v>
                  </c:pt>
                  <c:pt idx="35">
                    <c:v>12</c:v>
                  </c:pt>
                  <c:pt idx="36">
                    <c:v>13</c:v>
                  </c:pt>
                  <c:pt idx="37">
                    <c:v>14</c:v>
                  </c:pt>
                  <c:pt idx="38">
                    <c:v>15</c:v>
                  </c:pt>
                  <c:pt idx="39">
                    <c:v>16</c:v>
                  </c:pt>
                  <c:pt idx="40">
                    <c:v>17</c:v>
                  </c:pt>
                  <c:pt idx="41">
                    <c:v>18</c:v>
                  </c:pt>
                  <c:pt idx="42">
                    <c:v>19</c:v>
                  </c:pt>
                  <c:pt idx="43">
                    <c:v>20</c:v>
                  </c:pt>
                  <c:pt idx="44">
                    <c:v>21</c:v>
                  </c:pt>
                  <c:pt idx="45">
                    <c:v>22</c:v>
                  </c:pt>
                  <c:pt idx="46">
                    <c:v>23</c:v>
                  </c:pt>
                  <c:pt idx="47">
                    <c:v>24</c:v>
                  </c:pt>
                  <c:pt idx="48">
                    <c:v>1</c:v>
                  </c:pt>
                  <c:pt idx="49">
                    <c:v>2</c:v>
                  </c:pt>
                  <c:pt idx="50">
                    <c:v>3</c:v>
                  </c:pt>
                  <c:pt idx="51">
                    <c:v>4</c:v>
                  </c:pt>
                  <c:pt idx="52">
                    <c:v>5</c:v>
                  </c:pt>
                  <c:pt idx="53">
                    <c:v>6</c:v>
                  </c:pt>
                  <c:pt idx="54">
                    <c:v>7</c:v>
                  </c:pt>
                  <c:pt idx="55">
                    <c:v>8</c:v>
                  </c:pt>
                  <c:pt idx="56">
                    <c:v>9</c:v>
                  </c:pt>
                  <c:pt idx="57">
                    <c:v>10</c:v>
                  </c:pt>
                  <c:pt idx="58">
                    <c:v>11</c:v>
                  </c:pt>
                  <c:pt idx="59">
                    <c:v>12</c:v>
                  </c:pt>
                  <c:pt idx="60">
                    <c:v>13</c:v>
                  </c:pt>
                  <c:pt idx="61">
                    <c:v>14</c:v>
                  </c:pt>
                  <c:pt idx="62">
                    <c:v>15</c:v>
                  </c:pt>
                  <c:pt idx="63">
                    <c:v>16</c:v>
                  </c:pt>
                  <c:pt idx="64">
                    <c:v>17</c:v>
                  </c:pt>
                  <c:pt idx="65">
                    <c:v>18</c:v>
                  </c:pt>
                  <c:pt idx="66">
                    <c:v>19</c:v>
                  </c:pt>
                  <c:pt idx="67">
                    <c:v>20</c:v>
                  </c:pt>
                  <c:pt idx="68">
                    <c:v>21</c:v>
                  </c:pt>
                  <c:pt idx="69">
                    <c:v>22</c:v>
                  </c:pt>
                  <c:pt idx="70">
                    <c:v>23</c:v>
                  </c:pt>
                  <c:pt idx="71">
                    <c:v>24</c:v>
                  </c:pt>
                  <c:pt idx="72">
                    <c:v>1</c:v>
                  </c:pt>
                  <c:pt idx="73">
                    <c:v>2</c:v>
                  </c:pt>
                  <c:pt idx="74">
                    <c:v>3</c:v>
                  </c:pt>
                  <c:pt idx="75">
                    <c:v>4</c:v>
                  </c:pt>
                  <c:pt idx="76">
                    <c:v>5</c:v>
                  </c:pt>
                  <c:pt idx="77">
                    <c:v>6</c:v>
                  </c:pt>
                  <c:pt idx="78">
                    <c:v>7</c:v>
                  </c:pt>
                  <c:pt idx="79">
                    <c:v>8</c:v>
                  </c:pt>
                  <c:pt idx="80">
                    <c:v>9</c:v>
                  </c:pt>
                  <c:pt idx="81">
                    <c:v>10</c:v>
                  </c:pt>
                  <c:pt idx="82">
                    <c:v>11</c:v>
                  </c:pt>
                  <c:pt idx="83">
                    <c:v>12</c:v>
                  </c:pt>
                  <c:pt idx="84">
                    <c:v>13</c:v>
                  </c:pt>
                  <c:pt idx="85">
                    <c:v>14</c:v>
                  </c:pt>
                  <c:pt idx="86">
                    <c:v>15</c:v>
                  </c:pt>
                  <c:pt idx="87">
                    <c:v>16</c:v>
                  </c:pt>
                  <c:pt idx="88">
                    <c:v>17</c:v>
                  </c:pt>
                  <c:pt idx="89">
                    <c:v>18</c:v>
                  </c:pt>
                  <c:pt idx="90">
                    <c:v>19</c:v>
                  </c:pt>
                  <c:pt idx="91">
                    <c:v>20</c:v>
                  </c:pt>
                  <c:pt idx="92">
                    <c:v>21</c:v>
                  </c:pt>
                  <c:pt idx="93">
                    <c:v>22</c:v>
                  </c:pt>
                  <c:pt idx="94">
                    <c:v>23</c:v>
                  </c:pt>
                  <c:pt idx="95">
                    <c:v>24</c:v>
                  </c:pt>
                </c:lvl>
                <c:lvl>
                  <c:pt idx="0">
                    <c:v>Summer_Weekday</c:v>
                  </c:pt>
                  <c:pt idx="1">
                    <c:v>Summer_Weekday</c:v>
                  </c:pt>
                  <c:pt idx="2">
                    <c:v>Summer_Weekday</c:v>
                  </c:pt>
                  <c:pt idx="3">
                    <c:v>Summer_Weekday</c:v>
                  </c:pt>
                  <c:pt idx="4">
                    <c:v>Summer_Weekday</c:v>
                  </c:pt>
                  <c:pt idx="5">
                    <c:v>Summer_Weekday</c:v>
                  </c:pt>
                  <c:pt idx="6">
                    <c:v>Summer_Weekday</c:v>
                  </c:pt>
                  <c:pt idx="7">
                    <c:v>Summer_Weekday</c:v>
                  </c:pt>
                  <c:pt idx="8">
                    <c:v>Summer_Weekday</c:v>
                  </c:pt>
                  <c:pt idx="9">
                    <c:v>Summer_Weekday</c:v>
                  </c:pt>
                  <c:pt idx="10">
                    <c:v>Summer_Weekday</c:v>
                  </c:pt>
                  <c:pt idx="11">
                    <c:v>Summer_Weekday</c:v>
                  </c:pt>
                  <c:pt idx="12">
                    <c:v>Summer_Weekday</c:v>
                  </c:pt>
                  <c:pt idx="13">
                    <c:v>Summer_Weekday</c:v>
                  </c:pt>
                  <c:pt idx="14">
                    <c:v>Summer_Weekday</c:v>
                  </c:pt>
                  <c:pt idx="15">
                    <c:v>Summer_Weekday</c:v>
                  </c:pt>
                  <c:pt idx="16">
                    <c:v>Summer_Weekday</c:v>
                  </c:pt>
                  <c:pt idx="17">
                    <c:v>Summer_Weekday</c:v>
                  </c:pt>
                  <c:pt idx="18">
                    <c:v>Summer_Weekday</c:v>
                  </c:pt>
                  <c:pt idx="19">
                    <c:v>Summer_Weekday</c:v>
                  </c:pt>
                  <c:pt idx="20">
                    <c:v>Summer_Weekday</c:v>
                  </c:pt>
                  <c:pt idx="21">
                    <c:v>Summer_Weekday</c:v>
                  </c:pt>
                  <c:pt idx="22">
                    <c:v>Summer_Weekday</c:v>
                  </c:pt>
                  <c:pt idx="23">
                    <c:v>Summer_Weekday</c:v>
                  </c:pt>
                  <c:pt idx="24">
                    <c:v>Summer_Weekend</c:v>
                  </c:pt>
                  <c:pt idx="25">
                    <c:v>Summer_Weekend</c:v>
                  </c:pt>
                  <c:pt idx="26">
                    <c:v>Summer_Weekend</c:v>
                  </c:pt>
                  <c:pt idx="27">
                    <c:v>Summer_Weekend</c:v>
                  </c:pt>
                  <c:pt idx="28">
                    <c:v>Summer_Weekend</c:v>
                  </c:pt>
                  <c:pt idx="29">
                    <c:v>Summer_Weekend</c:v>
                  </c:pt>
                  <c:pt idx="30">
                    <c:v>Summer_Weekend</c:v>
                  </c:pt>
                  <c:pt idx="31">
                    <c:v>Summer_Weekend</c:v>
                  </c:pt>
                  <c:pt idx="32">
                    <c:v>Summer_Weekend</c:v>
                  </c:pt>
                  <c:pt idx="33">
                    <c:v>Summer_Weekend</c:v>
                  </c:pt>
                  <c:pt idx="34">
                    <c:v>Summer_Weekend</c:v>
                  </c:pt>
                  <c:pt idx="35">
                    <c:v>Summer_Weekend</c:v>
                  </c:pt>
                  <c:pt idx="36">
                    <c:v>Summer_Weekend</c:v>
                  </c:pt>
                  <c:pt idx="37">
                    <c:v>Summer_Weekend</c:v>
                  </c:pt>
                  <c:pt idx="38">
                    <c:v>Summer_Weekend</c:v>
                  </c:pt>
                  <c:pt idx="39">
                    <c:v>Summer_Weekend</c:v>
                  </c:pt>
                  <c:pt idx="40">
                    <c:v>Summer_Weekend</c:v>
                  </c:pt>
                  <c:pt idx="41">
                    <c:v>Summer_Weekend</c:v>
                  </c:pt>
                  <c:pt idx="42">
                    <c:v>Summer_Weekend</c:v>
                  </c:pt>
                  <c:pt idx="43">
                    <c:v>Summer_Weekend</c:v>
                  </c:pt>
                  <c:pt idx="44">
                    <c:v>Summer_Weekend</c:v>
                  </c:pt>
                  <c:pt idx="45">
                    <c:v>Summer_Weekend</c:v>
                  </c:pt>
                  <c:pt idx="46">
                    <c:v>Summer_Weekend</c:v>
                  </c:pt>
                  <c:pt idx="47">
                    <c:v>Summer_Weekend</c:v>
                  </c:pt>
                  <c:pt idx="48">
                    <c:v>Winter_Weekday</c:v>
                  </c:pt>
                  <c:pt idx="49">
                    <c:v>Winter_Weekday</c:v>
                  </c:pt>
                  <c:pt idx="50">
                    <c:v>Winter_Weekday</c:v>
                  </c:pt>
                  <c:pt idx="51">
                    <c:v>Winter_Weekday</c:v>
                  </c:pt>
                  <c:pt idx="52">
                    <c:v>Winter_Weekday</c:v>
                  </c:pt>
                  <c:pt idx="53">
                    <c:v>Winter_Weekday</c:v>
                  </c:pt>
                  <c:pt idx="54">
                    <c:v>Winter_Weekday</c:v>
                  </c:pt>
                  <c:pt idx="55">
                    <c:v>Winter_Weekday</c:v>
                  </c:pt>
                  <c:pt idx="56">
                    <c:v>Winter_Weekday</c:v>
                  </c:pt>
                  <c:pt idx="57">
                    <c:v>Winter_Weekday</c:v>
                  </c:pt>
                  <c:pt idx="58">
                    <c:v>Winter_Weekday</c:v>
                  </c:pt>
                  <c:pt idx="59">
                    <c:v>Winter_Weekday</c:v>
                  </c:pt>
                  <c:pt idx="60">
                    <c:v>Winter_Weekday</c:v>
                  </c:pt>
                  <c:pt idx="61">
                    <c:v>Winter_Weekday</c:v>
                  </c:pt>
                  <c:pt idx="62">
                    <c:v>Winter_Weekday</c:v>
                  </c:pt>
                  <c:pt idx="63">
                    <c:v>Winter_Weekday</c:v>
                  </c:pt>
                  <c:pt idx="64">
                    <c:v>Winter_Weekday</c:v>
                  </c:pt>
                  <c:pt idx="65">
                    <c:v>Winter_Weekday</c:v>
                  </c:pt>
                  <c:pt idx="66">
                    <c:v>Winter_Weekday</c:v>
                  </c:pt>
                  <c:pt idx="67">
                    <c:v>Winter_Weekday</c:v>
                  </c:pt>
                  <c:pt idx="68">
                    <c:v>Winter_Weekday</c:v>
                  </c:pt>
                  <c:pt idx="69">
                    <c:v>Winter_Weekday</c:v>
                  </c:pt>
                  <c:pt idx="70">
                    <c:v>Winter_Weekday</c:v>
                  </c:pt>
                  <c:pt idx="71">
                    <c:v>Winter_Weekday</c:v>
                  </c:pt>
                  <c:pt idx="72">
                    <c:v>Winter_Weekend</c:v>
                  </c:pt>
                  <c:pt idx="73">
                    <c:v>Winter_Weekend</c:v>
                  </c:pt>
                  <c:pt idx="74">
                    <c:v>Winter_Weekend</c:v>
                  </c:pt>
                  <c:pt idx="75">
                    <c:v>Winter_Weekend</c:v>
                  </c:pt>
                  <c:pt idx="76">
                    <c:v>Winter_Weekend</c:v>
                  </c:pt>
                  <c:pt idx="77">
                    <c:v>Winter_Weekend</c:v>
                  </c:pt>
                  <c:pt idx="78">
                    <c:v>Winter_Weekend</c:v>
                  </c:pt>
                  <c:pt idx="79">
                    <c:v>Winter_Weekend</c:v>
                  </c:pt>
                  <c:pt idx="80">
                    <c:v>Winter_Weekend</c:v>
                  </c:pt>
                  <c:pt idx="81">
                    <c:v>Winter_Weekend</c:v>
                  </c:pt>
                  <c:pt idx="82">
                    <c:v>Winter_Weekend</c:v>
                  </c:pt>
                  <c:pt idx="83">
                    <c:v>Winter_Weekend</c:v>
                  </c:pt>
                  <c:pt idx="84">
                    <c:v>Winter_Weekend</c:v>
                  </c:pt>
                  <c:pt idx="85">
                    <c:v>Winter_Weekend</c:v>
                  </c:pt>
                  <c:pt idx="86">
                    <c:v>Winter_Weekend</c:v>
                  </c:pt>
                  <c:pt idx="87">
                    <c:v>Winter_Weekend</c:v>
                  </c:pt>
                  <c:pt idx="88">
                    <c:v>Winter_Weekend</c:v>
                  </c:pt>
                  <c:pt idx="89">
                    <c:v>Winter_Weekend</c:v>
                  </c:pt>
                  <c:pt idx="90">
                    <c:v>Winter_Weekend</c:v>
                  </c:pt>
                  <c:pt idx="91">
                    <c:v>Winter_Weekend</c:v>
                  </c:pt>
                  <c:pt idx="92">
                    <c:v>Winter_Weekend</c:v>
                  </c:pt>
                  <c:pt idx="93">
                    <c:v>Winter_Weekend</c:v>
                  </c:pt>
                  <c:pt idx="94">
                    <c:v>Winter_Weekend</c:v>
                  </c:pt>
                  <c:pt idx="95">
                    <c:v>Winter_Weekend</c:v>
                  </c:pt>
                </c:lvl>
              </c:multiLvlStrCache>
            </c:multiLvlStrRef>
          </c:cat>
          <c:val>
            <c:numRef>
              <c:f>'Vehicle Parc'!$G$771:$G$867</c:f>
              <c:numCache>
                <c:formatCode>General</c:formatCode>
                <c:ptCount val="97"/>
                <c:pt idx="0">
                  <c:v>2050</c:v>
                </c:pt>
                <c:pt idx="1">
                  <c:v>21260000</c:v>
                </c:pt>
                <c:pt idx="2">
                  <c:v>17640000</c:v>
                </c:pt>
                <c:pt idx="3">
                  <c:v>15201000</c:v>
                </c:pt>
                <c:pt idx="4">
                  <c:v>16319000</c:v>
                </c:pt>
                <c:pt idx="5">
                  <c:v>16582000</c:v>
                </c:pt>
                <c:pt idx="6">
                  <c:v>16088000</c:v>
                </c:pt>
                <c:pt idx="7">
                  <c:v>15024000</c:v>
                </c:pt>
                <c:pt idx="8">
                  <c:v>11583000</c:v>
                </c:pt>
                <c:pt idx="9">
                  <c:v>3044500</c:v>
                </c:pt>
                <c:pt idx="10">
                  <c:v>0</c:v>
                </c:pt>
                <c:pt idx="11">
                  <c:v>1164300</c:v>
                </c:pt>
                <c:pt idx="12">
                  <c:v>3137400</c:v>
                </c:pt>
                <c:pt idx="13">
                  <c:v>2478400</c:v>
                </c:pt>
                <c:pt idx="14">
                  <c:v>2229500</c:v>
                </c:pt>
                <c:pt idx="15">
                  <c:v>1510200</c:v>
                </c:pt>
                <c:pt idx="16">
                  <c:v>1580400</c:v>
                </c:pt>
                <c:pt idx="17">
                  <c:v>1152900</c:v>
                </c:pt>
                <c:pt idx="18">
                  <c:v>3023000</c:v>
                </c:pt>
                <c:pt idx="19">
                  <c:v>6992400</c:v>
                </c:pt>
                <c:pt idx="20">
                  <c:v>9664400</c:v>
                </c:pt>
                <c:pt idx="21">
                  <c:v>10413000</c:v>
                </c:pt>
                <c:pt idx="22">
                  <c:v>12192000</c:v>
                </c:pt>
                <c:pt idx="23">
                  <c:v>15330000</c:v>
                </c:pt>
                <c:pt idx="24">
                  <c:v>19534000</c:v>
                </c:pt>
                <c:pt idx="25">
                  <c:v>14506000</c:v>
                </c:pt>
                <c:pt idx="26">
                  <c:v>11837000</c:v>
                </c:pt>
                <c:pt idx="27">
                  <c:v>10203000</c:v>
                </c:pt>
                <c:pt idx="28">
                  <c:v>11118000</c:v>
                </c:pt>
                <c:pt idx="29">
                  <c:v>11273000</c:v>
                </c:pt>
                <c:pt idx="30">
                  <c:v>10894000</c:v>
                </c:pt>
                <c:pt idx="31">
                  <c:v>10157000</c:v>
                </c:pt>
                <c:pt idx="32">
                  <c:v>8168300</c:v>
                </c:pt>
                <c:pt idx="33">
                  <c:v>2596500</c:v>
                </c:pt>
                <c:pt idx="34">
                  <c:v>0</c:v>
                </c:pt>
                <c:pt idx="35">
                  <c:v>831650</c:v>
                </c:pt>
                <c:pt idx="36">
                  <c:v>2207700</c:v>
                </c:pt>
                <c:pt idx="37">
                  <c:v>1665700</c:v>
                </c:pt>
                <c:pt idx="38">
                  <c:v>1492100</c:v>
                </c:pt>
                <c:pt idx="39">
                  <c:v>1005200</c:v>
                </c:pt>
                <c:pt idx="40">
                  <c:v>1067300</c:v>
                </c:pt>
                <c:pt idx="41">
                  <c:v>772910</c:v>
                </c:pt>
                <c:pt idx="42">
                  <c:v>2112100</c:v>
                </c:pt>
                <c:pt idx="43">
                  <c:v>4903900</c:v>
                </c:pt>
                <c:pt idx="44">
                  <c:v>6669000</c:v>
                </c:pt>
                <c:pt idx="45">
                  <c:v>7096800</c:v>
                </c:pt>
                <c:pt idx="46">
                  <c:v>8336200</c:v>
                </c:pt>
                <c:pt idx="47">
                  <c:v>10527000</c:v>
                </c:pt>
                <c:pt idx="48">
                  <c:v>13419000</c:v>
                </c:pt>
                <c:pt idx="49">
                  <c:v>23602000</c:v>
                </c:pt>
                <c:pt idx="50">
                  <c:v>20093000</c:v>
                </c:pt>
                <c:pt idx="51">
                  <c:v>17133000</c:v>
                </c:pt>
                <c:pt idx="52">
                  <c:v>18052000</c:v>
                </c:pt>
                <c:pt idx="53">
                  <c:v>18501000</c:v>
                </c:pt>
                <c:pt idx="54">
                  <c:v>17992000</c:v>
                </c:pt>
                <c:pt idx="55">
                  <c:v>16869000</c:v>
                </c:pt>
                <c:pt idx="56">
                  <c:v>12956000</c:v>
                </c:pt>
                <c:pt idx="57">
                  <c:v>3712700</c:v>
                </c:pt>
                <c:pt idx="58">
                  <c:v>0</c:v>
                </c:pt>
                <c:pt idx="59">
                  <c:v>1168100</c:v>
                </c:pt>
                <c:pt idx="60">
                  <c:v>3307800</c:v>
                </c:pt>
                <c:pt idx="61">
                  <c:v>2876300</c:v>
                </c:pt>
                <c:pt idx="62">
                  <c:v>2483300</c:v>
                </c:pt>
                <c:pt idx="63">
                  <c:v>1772400</c:v>
                </c:pt>
                <c:pt idx="64">
                  <c:v>1732300</c:v>
                </c:pt>
                <c:pt idx="65">
                  <c:v>1345100</c:v>
                </c:pt>
                <c:pt idx="66">
                  <c:v>3145800</c:v>
                </c:pt>
                <c:pt idx="67">
                  <c:v>7408800</c:v>
                </c:pt>
                <c:pt idx="68">
                  <c:v>10558000</c:v>
                </c:pt>
                <c:pt idx="69">
                  <c:v>11569000</c:v>
                </c:pt>
                <c:pt idx="70">
                  <c:v>13405000</c:v>
                </c:pt>
                <c:pt idx="71">
                  <c:v>16791000</c:v>
                </c:pt>
                <c:pt idx="72">
                  <c:v>21378000</c:v>
                </c:pt>
                <c:pt idx="73">
                  <c:v>16144000</c:v>
                </c:pt>
                <c:pt idx="74">
                  <c:v>13463000</c:v>
                </c:pt>
                <c:pt idx="75">
                  <c:v>11378000</c:v>
                </c:pt>
                <c:pt idx="76">
                  <c:v>12261000</c:v>
                </c:pt>
                <c:pt idx="77">
                  <c:v>12587000</c:v>
                </c:pt>
                <c:pt idx="78">
                  <c:v>12141000</c:v>
                </c:pt>
                <c:pt idx="79">
                  <c:v>11375000</c:v>
                </c:pt>
                <c:pt idx="80">
                  <c:v>9056100</c:v>
                </c:pt>
                <c:pt idx="81">
                  <c:v>2980300</c:v>
                </c:pt>
                <c:pt idx="82">
                  <c:v>0</c:v>
                </c:pt>
                <c:pt idx="83">
                  <c:v>834190</c:v>
                </c:pt>
                <c:pt idx="84">
                  <c:v>2354600</c:v>
                </c:pt>
                <c:pt idx="85">
                  <c:v>1967200</c:v>
                </c:pt>
                <c:pt idx="86">
                  <c:v>1618000</c:v>
                </c:pt>
                <c:pt idx="87">
                  <c:v>1195300</c:v>
                </c:pt>
                <c:pt idx="88">
                  <c:v>1139600</c:v>
                </c:pt>
                <c:pt idx="89">
                  <c:v>918600</c:v>
                </c:pt>
                <c:pt idx="90">
                  <c:v>2171800</c:v>
                </c:pt>
                <c:pt idx="91">
                  <c:v>5246700</c:v>
                </c:pt>
                <c:pt idx="92">
                  <c:v>7339400</c:v>
                </c:pt>
                <c:pt idx="93">
                  <c:v>7893200</c:v>
                </c:pt>
                <c:pt idx="94">
                  <c:v>9142300</c:v>
                </c:pt>
                <c:pt idx="95">
                  <c:v>11546000</c:v>
                </c:pt>
                <c:pt idx="96">
                  <c:v>14704000</c:v>
                </c:pt>
              </c:numCache>
            </c:numRef>
          </c:val>
          <c:smooth val="0"/>
          <c:extLst>
            <c:ext xmlns:c16="http://schemas.microsoft.com/office/drawing/2014/chart" uri="{C3380CC4-5D6E-409C-BE32-E72D297353CC}">
              <c16:uniqueId val="{00000002-30E1-49F9-AC01-589823A8025F}"/>
            </c:ext>
          </c:extLst>
        </c:ser>
        <c:dLbls>
          <c:showLegendKey val="0"/>
          <c:showVal val="0"/>
          <c:showCatName val="0"/>
          <c:showSerName val="0"/>
          <c:showPercent val="0"/>
          <c:showBubbleSize val="0"/>
        </c:dLbls>
        <c:smooth val="0"/>
        <c:axId val="857869551"/>
        <c:axId val="699572527"/>
      </c:lineChart>
      <c:catAx>
        <c:axId val="85786955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9572527"/>
        <c:crosses val="autoZero"/>
        <c:auto val="1"/>
        <c:lblAlgn val="ctr"/>
        <c:lblOffset val="100"/>
        <c:tickMarkSkip val="1"/>
        <c:noMultiLvlLbl val="0"/>
      </c:catAx>
      <c:valAx>
        <c:axId val="6995725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7869551"/>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Number of Charge Points</a:t>
            </a:r>
          </a:p>
        </c:rich>
      </c:tx>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1838356392084814"/>
          <c:y val="0.11326196848052338"/>
          <c:w val="0.85981764436838926"/>
          <c:h val="0.61656528070453875"/>
        </c:manualLayout>
      </c:layout>
      <c:lineChart>
        <c:grouping val="standard"/>
        <c:varyColors val="0"/>
        <c:ser>
          <c:idx val="0"/>
          <c:order val="0"/>
          <c:tx>
            <c:strRef>
              <c:f>'Charge Points'!$B$12</c:f>
              <c:strCache>
                <c:ptCount val="1"/>
                <c:pt idx="0">
                  <c:v>Home - off street</c:v>
                </c:pt>
              </c:strCache>
            </c:strRef>
          </c:tx>
          <c:spPr>
            <a:ln w="28575" cap="rnd">
              <a:solidFill>
                <a:schemeClr val="accent1"/>
              </a:solidFill>
              <a:round/>
            </a:ln>
            <a:effectLst/>
          </c:spPr>
          <c:marker>
            <c:symbol val="none"/>
          </c:marker>
          <c:val>
            <c:numRef>
              <c:f>'Charge Points'!$D$12:$AM$12</c:f>
              <c:numCache>
                <c:formatCode>_(* #,##0_);_(* \(#,##0\);_(* "-"??_);_(@_)</c:formatCode>
                <c:ptCount val="36"/>
                <c:pt idx="0">
                  <c:v>138152.52000000002</c:v>
                </c:pt>
                <c:pt idx="1">
                  <c:v>382620.48000000004</c:v>
                </c:pt>
                <c:pt idx="2">
                  <c:v>810276.06</c:v>
                </c:pt>
                <c:pt idx="3">
                  <c:v>1440721.9200000002</c:v>
                </c:pt>
                <c:pt idx="4">
                  <c:v>2211270.6</c:v>
                </c:pt>
                <c:pt idx="5">
                  <c:v>3011897.46</c:v>
                </c:pt>
                <c:pt idx="6">
                  <c:v>4113512.04</c:v>
                </c:pt>
                <c:pt idx="7">
                  <c:v>5273261.4000000004</c:v>
                </c:pt>
                <c:pt idx="8">
                  <c:v>6584874.7800000003</c:v>
                </c:pt>
                <c:pt idx="9">
                  <c:v>7923478.2000000002</c:v>
                </c:pt>
                <c:pt idx="10">
                  <c:v>9207265.3200000003</c:v>
                </c:pt>
                <c:pt idx="11">
                  <c:v>10666112.82</c:v>
                </c:pt>
                <c:pt idx="12">
                  <c:v>12379309.800000001</c:v>
                </c:pt>
                <c:pt idx="13">
                  <c:v>14171479.08</c:v>
                </c:pt>
                <c:pt idx="14">
                  <c:v>15984843.600000001</c:v>
                </c:pt>
                <c:pt idx="15">
                  <c:v>17659732.199999999</c:v>
                </c:pt>
                <c:pt idx="16">
                  <c:v>19258522.800000001</c:v>
                </c:pt>
                <c:pt idx="17">
                  <c:v>20753361.420000002</c:v>
                </c:pt>
                <c:pt idx="18">
                  <c:v>22106039.34</c:v>
                </c:pt>
                <c:pt idx="19">
                  <c:v>23363495.760000002</c:v>
                </c:pt>
                <c:pt idx="20">
                  <c:v>24441329.220000003</c:v>
                </c:pt>
                <c:pt idx="21">
                  <c:v>25418819.580000002</c:v>
                </c:pt>
                <c:pt idx="22">
                  <c:v>26331948.720000003</c:v>
                </c:pt>
                <c:pt idx="23">
                  <c:v>27064229.280000001</c:v>
                </c:pt>
                <c:pt idx="24">
                  <c:v>27717487.380000003</c:v>
                </c:pt>
                <c:pt idx="25">
                  <c:v>28338192.960000001</c:v>
                </c:pt>
                <c:pt idx="26">
                  <c:v>28888372.920000002</c:v>
                </c:pt>
                <c:pt idx="27">
                  <c:v>29389047.600000001</c:v>
                </c:pt>
                <c:pt idx="28">
                  <c:v>29903750.580000002</c:v>
                </c:pt>
                <c:pt idx="29">
                  <c:v>30309430.800000001</c:v>
                </c:pt>
                <c:pt idx="30">
                  <c:v>30705688.200000003</c:v>
                </c:pt>
                <c:pt idx="31">
                  <c:v>31155007.620000001</c:v>
                </c:pt>
                <c:pt idx="32">
                  <c:v>31525674.84</c:v>
                </c:pt>
                <c:pt idx="33">
                  <c:v>31894725.060000002</c:v>
                </c:pt>
                <c:pt idx="34">
                  <c:v>32331913.68</c:v>
                </c:pt>
                <c:pt idx="35">
                  <c:v>32708802.060000002</c:v>
                </c:pt>
              </c:numCache>
            </c:numRef>
          </c:val>
          <c:smooth val="0"/>
          <c:extLst>
            <c:ext xmlns:c16="http://schemas.microsoft.com/office/drawing/2014/chart" uri="{C3380CC4-5D6E-409C-BE32-E72D297353CC}">
              <c16:uniqueId val="{00000000-E1B2-4683-B3F8-B7AD573B62E3}"/>
            </c:ext>
          </c:extLst>
        </c:ser>
        <c:ser>
          <c:idx val="1"/>
          <c:order val="1"/>
          <c:tx>
            <c:strRef>
              <c:f>'Charge Points'!$B$13</c:f>
              <c:strCache>
                <c:ptCount val="1"/>
                <c:pt idx="0">
                  <c:v>Home - on street</c:v>
                </c:pt>
              </c:strCache>
            </c:strRef>
          </c:tx>
          <c:spPr>
            <a:ln w="28575" cap="rnd">
              <a:solidFill>
                <a:schemeClr val="accent2"/>
              </a:solidFill>
              <a:round/>
            </a:ln>
            <a:effectLst/>
          </c:spPr>
          <c:marker>
            <c:symbol val="none"/>
          </c:marker>
          <c:val>
            <c:numRef>
              <c:f>'Charge Points'!$D$13:$AM$13</c:f>
              <c:numCache>
                <c:formatCode>_(* #,##0_);_(* \(#,##0\);_(* "-"??_);_(@_)</c:formatCode>
                <c:ptCount val="36"/>
                <c:pt idx="0">
                  <c:v>71169.48000000001</c:v>
                </c:pt>
                <c:pt idx="1">
                  <c:v>197107.52000000002</c:v>
                </c:pt>
                <c:pt idx="2">
                  <c:v>417414.94</c:v>
                </c:pt>
                <c:pt idx="3">
                  <c:v>742190.08000000007</c:v>
                </c:pt>
                <c:pt idx="4">
                  <c:v>1139139.4000000001</c:v>
                </c:pt>
                <c:pt idx="5">
                  <c:v>1551583.54</c:v>
                </c:pt>
                <c:pt idx="6">
                  <c:v>2119081.96</c:v>
                </c:pt>
                <c:pt idx="7">
                  <c:v>2716528.6</c:v>
                </c:pt>
                <c:pt idx="8">
                  <c:v>3392208.22</c:v>
                </c:pt>
                <c:pt idx="9">
                  <c:v>4081791.8000000003</c:v>
                </c:pt>
                <c:pt idx="10">
                  <c:v>4743136.6800000006</c:v>
                </c:pt>
                <c:pt idx="11">
                  <c:v>5494664.1800000006</c:v>
                </c:pt>
                <c:pt idx="12">
                  <c:v>6377220.2000000002</c:v>
                </c:pt>
                <c:pt idx="13">
                  <c:v>7300458.9200000009</c:v>
                </c:pt>
                <c:pt idx="14">
                  <c:v>8234616.4000000004</c:v>
                </c:pt>
                <c:pt idx="15">
                  <c:v>9097437.8000000007</c:v>
                </c:pt>
                <c:pt idx="16">
                  <c:v>9921057.2000000011</c:v>
                </c:pt>
                <c:pt idx="17">
                  <c:v>10691125.58</c:v>
                </c:pt>
                <c:pt idx="18">
                  <c:v>11387959.66</c:v>
                </c:pt>
                <c:pt idx="19">
                  <c:v>12035740.24</c:v>
                </c:pt>
                <c:pt idx="20">
                  <c:v>12590987.780000001</c:v>
                </c:pt>
                <c:pt idx="21">
                  <c:v>13094543.420000002</c:v>
                </c:pt>
                <c:pt idx="22">
                  <c:v>13564943.280000001</c:v>
                </c:pt>
                <c:pt idx="23">
                  <c:v>13942178.720000001</c:v>
                </c:pt>
                <c:pt idx="24">
                  <c:v>14278705.620000001</c:v>
                </c:pt>
                <c:pt idx="25">
                  <c:v>14598463.040000001</c:v>
                </c:pt>
                <c:pt idx="26">
                  <c:v>14881889.080000002</c:v>
                </c:pt>
                <c:pt idx="27">
                  <c:v>15139812.4</c:v>
                </c:pt>
                <c:pt idx="28">
                  <c:v>15404962.420000002</c:v>
                </c:pt>
                <c:pt idx="29">
                  <c:v>15613949.200000001</c:v>
                </c:pt>
                <c:pt idx="30">
                  <c:v>15818081.800000001</c:v>
                </c:pt>
                <c:pt idx="31">
                  <c:v>16049549.380000001</c:v>
                </c:pt>
                <c:pt idx="32">
                  <c:v>16240499.160000002</c:v>
                </c:pt>
                <c:pt idx="33">
                  <c:v>16430615.940000001</c:v>
                </c:pt>
                <c:pt idx="34">
                  <c:v>16655834.32</c:v>
                </c:pt>
                <c:pt idx="35">
                  <c:v>16849988.940000001</c:v>
                </c:pt>
              </c:numCache>
            </c:numRef>
          </c:val>
          <c:smooth val="0"/>
          <c:extLst>
            <c:ext xmlns:c16="http://schemas.microsoft.com/office/drawing/2014/chart" uri="{C3380CC4-5D6E-409C-BE32-E72D297353CC}">
              <c16:uniqueId val="{00000001-E1B2-4683-B3F8-B7AD573B62E3}"/>
            </c:ext>
          </c:extLst>
        </c:ser>
        <c:ser>
          <c:idx val="2"/>
          <c:order val="2"/>
          <c:tx>
            <c:strRef>
              <c:f>'Charge Points'!$B$8</c:f>
              <c:strCache>
                <c:ptCount val="1"/>
                <c:pt idx="0">
                  <c:v>Public</c:v>
                </c:pt>
              </c:strCache>
            </c:strRef>
          </c:tx>
          <c:spPr>
            <a:ln w="28575" cap="rnd">
              <a:solidFill>
                <a:schemeClr val="accent3"/>
              </a:solidFill>
              <a:round/>
            </a:ln>
            <a:effectLst/>
          </c:spPr>
          <c:marker>
            <c:symbol val="none"/>
          </c:marker>
          <c:cat>
            <c:numRef>
              <c:f>'Charge Points'!$D$6:$AM$6</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Points'!$D$8:$AM$8</c:f>
              <c:numCache>
                <c:formatCode>_(* #,##0_);_(* \(#,##0\);_(* "-"??_);_(@_)</c:formatCode>
                <c:ptCount val="36"/>
                <c:pt idx="0">
                  <c:v>4080</c:v>
                </c:pt>
                <c:pt idx="1">
                  <c:v>13933</c:v>
                </c:pt>
                <c:pt idx="2">
                  <c:v>34430</c:v>
                </c:pt>
                <c:pt idx="3">
                  <c:v>68912</c:v>
                </c:pt>
                <c:pt idx="4">
                  <c:v>115510</c:v>
                </c:pt>
                <c:pt idx="5">
                  <c:v>167655</c:v>
                </c:pt>
                <c:pt idx="6">
                  <c:v>244136</c:v>
                </c:pt>
                <c:pt idx="7">
                  <c:v>329368</c:v>
                </c:pt>
                <c:pt idx="8">
                  <c:v>430516</c:v>
                </c:pt>
                <c:pt idx="9">
                  <c:v>538130</c:v>
                </c:pt>
                <c:pt idx="10">
                  <c:v>644932</c:v>
                </c:pt>
                <c:pt idx="11">
                  <c:v>770063</c:v>
                </c:pt>
                <c:pt idx="12">
                  <c:v>921554</c:v>
                </c:pt>
                <c:pt idx="13">
                  <c:v>1084715</c:v>
                </c:pt>
                <c:pt idx="14">
                  <c:v>1254191</c:v>
                </c:pt>
                <c:pt idx="15">
                  <c:v>1414294</c:v>
                </c:pt>
                <c:pt idx="16">
                  <c:v>1570071</c:v>
                </c:pt>
                <c:pt idx="17">
                  <c:v>1718153</c:v>
                </c:pt>
                <c:pt idx="18">
                  <c:v>1854061</c:v>
                </c:pt>
                <c:pt idx="19">
                  <c:v>1981948</c:v>
                </c:pt>
                <c:pt idx="20">
                  <c:v>2092703</c:v>
                </c:pt>
                <c:pt idx="21">
                  <c:v>2194021</c:v>
                </c:pt>
                <c:pt idx="22">
                  <c:v>2289395</c:v>
                </c:pt>
                <c:pt idx="23">
                  <c:v>2366374</c:v>
                </c:pt>
                <c:pt idx="24">
                  <c:v>2435409</c:v>
                </c:pt>
                <c:pt idx="25">
                  <c:v>2501314</c:v>
                </c:pt>
                <c:pt idx="26">
                  <c:v>2559980</c:v>
                </c:pt>
                <c:pt idx="27">
                  <c:v>2613568</c:v>
                </c:pt>
                <c:pt idx="28">
                  <c:v>2668853</c:v>
                </c:pt>
                <c:pt idx="29">
                  <c:v>2712566</c:v>
                </c:pt>
                <c:pt idx="30">
                  <c:v>2755380</c:v>
                </c:pt>
                <c:pt idx="31">
                  <c:v>2804065</c:v>
                </c:pt>
                <c:pt idx="32">
                  <c:v>2844337</c:v>
                </c:pt>
                <c:pt idx="33">
                  <c:v>2884530</c:v>
                </c:pt>
                <c:pt idx="34">
                  <c:v>2932267</c:v>
                </c:pt>
                <c:pt idx="35">
                  <c:v>2973527</c:v>
                </c:pt>
              </c:numCache>
            </c:numRef>
          </c:val>
          <c:smooth val="0"/>
          <c:extLst>
            <c:ext xmlns:c16="http://schemas.microsoft.com/office/drawing/2014/chart" uri="{C3380CC4-5D6E-409C-BE32-E72D297353CC}">
              <c16:uniqueId val="{00000003-E1B2-4683-B3F8-B7AD573B62E3}"/>
            </c:ext>
          </c:extLst>
        </c:ser>
        <c:ser>
          <c:idx val="4"/>
          <c:order val="3"/>
          <c:tx>
            <c:strRef>
              <c:f>'Charge Points'!$B$10</c:f>
              <c:strCache>
                <c:ptCount val="1"/>
                <c:pt idx="0">
                  <c:v>Work</c:v>
                </c:pt>
              </c:strCache>
            </c:strRef>
          </c:tx>
          <c:spPr>
            <a:ln w="28575" cap="rnd">
              <a:solidFill>
                <a:schemeClr val="accent5"/>
              </a:solidFill>
              <a:round/>
            </a:ln>
            <a:effectLst/>
          </c:spPr>
          <c:marker>
            <c:symbol val="none"/>
          </c:marker>
          <c:cat>
            <c:numRef>
              <c:f>'Charge Points'!$D$6:$AM$6</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Points'!$D$10:$AM$10</c:f>
              <c:numCache>
                <c:formatCode>_(* #,##0_);_(* \(#,##0\);_(* "-"??_);_(@_)</c:formatCode>
                <c:ptCount val="36"/>
                <c:pt idx="0">
                  <c:v>7000</c:v>
                </c:pt>
                <c:pt idx="1">
                  <c:v>20709</c:v>
                </c:pt>
                <c:pt idx="2">
                  <c:v>46268</c:v>
                </c:pt>
                <c:pt idx="3">
                  <c:v>85672</c:v>
                </c:pt>
                <c:pt idx="4">
                  <c:v>135616</c:v>
                </c:pt>
                <c:pt idx="5">
                  <c:v>187814</c:v>
                </c:pt>
                <c:pt idx="6">
                  <c:v>262927</c:v>
                </c:pt>
                <c:pt idx="7">
                  <c:v>344369</c:v>
                </c:pt>
                <c:pt idx="8">
                  <c:v>436831</c:v>
                </c:pt>
                <c:pt idx="9">
                  <c:v>533170</c:v>
                </c:pt>
                <c:pt idx="10">
                  <c:v>624057</c:v>
                </c:pt>
                <c:pt idx="11">
                  <c:v>735866</c:v>
                </c:pt>
                <c:pt idx="12">
                  <c:v>872717</c:v>
                </c:pt>
                <c:pt idx="13">
                  <c:v>1014572</c:v>
                </c:pt>
                <c:pt idx="14">
                  <c:v>1161033</c:v>
                </c:pt>
                <c:pt idx="15">
                  <c:v>1294446</c:v>
                </c:pt>
                <c:pt idx="16">
                  <c:v>1416327</c:v>
                </c:pt>
                <c:pt idx="17">
                  <c:v>1532586</c:v>
                </c:pt>
                <c:pt idx="18">
                  <c:v>1637086</c:v>
                </c:pt>
                <c:pt idx="19">
                  <c:v>1731640</c:v>
                </c:pt>
                <c:pt idx="20">
                  <c:v>1819467</c:v>
                </c:pt>
                <c:pt idx="21">
                  <c:v>1896355</c:v>
                </c:pt>
                <c:pt idx="22">
                  <c:v>1963877</c:v>
                </c:pt>
                <c:pt idx="23">
                  <c:v>2024453</c:v>
                </c:pt>
                <c:pt idx="24">
                  <c:v>2076359</c:v>
                </c:pt>
                <c:pt idx="25">
                  <c:v>2121425</c:v>
                </c:pt>
                <c:pt idx="26">
                  <c:v>2168677</c:v>
                </c:pt>
                <c:pt idx="27">
                  <c:v>2211085</c:v>
                </c:pt>
                <c:pt idx="28">
                  <c:v>2250215</c:v>
                </c:pt>
                <c:pt idx="29">
                  <c:v>2287402</c:v>
                </c:pt>
                <c:pt idx="30">
                  <c:v>2322488</c:v>
                </c:pt>
                <c:pt idx="31">
                  <c:v>2356500</c:v>
                </c:pt>
                <c:pt idx="32">
                  <c:v>2390131</c:v>
                </c:pt>
                <c:pt idx="33">
                  <c:v>2422829</c:v>
                </c:pt>
                <c:pt idx="34">
                  <c:v>2455395</c:v>
                </c:pt>
                <c:pt idx="35">
                  <c:v>2487937</c:v>
                </c:pt>
              </c:numCache>
            </c:numRef>
          </c:val>
          <c:smooth val="0"/>
          <c:extLst>
            <c:ext xmlns:c16="http://schemas.microsoft.com/office/drawing/2014/chart" uri="{C3380CC4-5D6E-409C-BE32-E72D297353CC}">
              <c16:uniqueId val="{00000004-E1B2-4683-B3F8-B7AD573B62E3}"/>
            </c:ext>
          </c:extLst>
        </c:ser>
        <c:ser>
          <c:idx val="3"/>
          <c:order val="4"/>
          <c:tx>
            <c:strRef>
              <c:f>'Charge Points'!$B$9</c:f>
              <c:strCache>
                <c:ptCount val="1"/>
                <c:pt idx="0">
                  <c:v>Rapid</c:v>
                </c:pt>
              </c:strCache>
            </c:strRef>
          </c:tx>
          <c:spPr>
            <a:ln w="28575" cap="rnd">
              <a:solidFill>
                <a:schemeClr val="accent4"/>
              </a:solidFill>
              <a:round/>
            </a:ln>
            <a:effectLst/>
          </c:spPr>
          <c:marker>
            <c:symbol val="none"/>
          </c:marker>
          <c:cat>
            <c:numRef>
              <c:f>'Charge Points'!$D$6:$AM$6</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Points'!$D$9:$AM$9</c:f>
              <c:numCache>
                <c:formatCode>_(* #,##0_);_(* \(#,##0\);_(* "-"??_);_(@_)</c:formatCode>
                <c:ptCount val="36"/>
                <c:pt idx="0">
                  <c:v>1754</c:v>
                </c:pt>
                <c:pt idx="1">
                  <c:v>2872</c:v>
                </c:pt>
                <c:pt idx="2">
                  <c:v>4514</c:v>
                </c:pt>
                <c:pt idx="3">
                  <c:v>6487</c:v>
                </c:pt>
                <c:pt idx="4">
                  <c:v>8464</c:v>
                </c:pt>
                <c:pt idx="5">
                  <c:v>10092</c:v>
                </c:pt>
                <c:pt idx="6">
                  <c:v>12379</c:v>
                </c:pt>
                <c:pt idx="7">
                  <c:v>14505</c:v>
                </c:pt>
                <c:pt idx="8">
                  <c:v>16208</c:v>
                </c:pt>
                <c:pt idx="9">
                  <c:v>17690</c:v>
                </c:pt>
                <c:pt idx="10">
                  <c:v>18620</c:v>
                </c:pt>
                <c:pt idx="11">
                  <c:v>21360</c:v>
                </c:pt>
                <c:pt idx="12">
                  <c:v>24184</c:v>
                </c:pt>
                <c:pt idx="13">
                  <c:v>26899</c:v>
                </c:pt>
                <c:pt idx="14">
                  <c:v>29427</c:v>
                </c:pt>
                <c:pt idx="15">
                  <c:v>31659</c:v>
                </c:pt>
                <c:pt idx="16">
                  <c:v>33696</c:v>
                </c:pt>
                <c:pt idx="17">
                  <c:v>35533</c:v>
                </c:pt>
                <c:pt idx="18">
                  <c:v>37150</c:v>
                </c:pt>
                <c:pt idx="19">
                  <c:v>38600</c:v>
                </c:pt>
                <c:pt idx="20">
                  <c:v>39816</c:v>
                </c:pt>
                <c:pt idx="21">
                  <c:v>40875</c:v>
                </c:pt>
                <c:pt idx="22">
                  <c:v>41814</c:v>
                </c:pt>
                <c:pt idx="23">
                  <c:v>42549</c:v>
                </c:pt>
                <c:pt idx="24">
                  <c:v>43174</c:v>
                </c:pt>
                <c:pt idx="25">
                  <c:v>43738</c:v>
                </c:pt>
                <c:pt idx="26">
                  <c:v>44219</c:v>
                </c:pt>
                <c:pt idx="27">
                  <c:v>44641</c:v>
                </c:pt>
                <c:pt idx="28">
                  <c:v>45059</c:v>
                </c:pt>
                <c:pt idx="29">
                  <c:v>45384</c:v>
                </c:pt>
                <c:pt idx="30">
                  <c:v>45694</c:v>
                </c:pt>
                <c:pt idx="31">
                  <c:v>46038</c:v>
                </c:pt>
                <c:pt idx="32">
                  <c:v>46319</c:v>
                </c:pt>
                <c:pt idx="33">
                  <c:v>46596</c:v>
                </c:pt>
                <c:pt idx="34">
                  <c:v>46921</c:v>
                </c:pt>
                <c:pt idx="35">
                  <c:v>47198</c:v>
                </c:pt>
              </c:numCache>
            </c:numRef>
          </c:val>
          <c:smooth val="0"/>
          <c:extLst>
            <c:ext xmlns:c16="http://schemas.microsoft.com/office/drawing/2014/chart" uri="{C3380CC4-5D6E-409C-BE32-E72D297353CC}">
              <c16:uniqueId val="{00000002-E1B2-4683-B3F8-B7AD573B62E3}"/>
            </c:ext>
          </c:extLst>
        </c:ser>
        <c:ser>
          <c:idx val="5"/>
          <c:order val="5"/>
          <c:tx>
            <c:strRef>
              <c:f>'Charge Points'!$B$14</c:f>
              <c:strCache>
                <c:ptCount val="1"/>
                <c:pt idx="0">
                  <c:v>Home on-street + Public + Rapid</c:v>
                </c:pt>
              </c:strCache>
            </c:strRef>
          </c:tx>
          <c:spPr>
            <a:ln w="28575" cap="rnd">
              <a:solidFill>
                <a:schemeClr val="accent6"/>
              </a:solidFill>
              <a:prstDash val="dash"/>
              <a:round/>
            </a:ln>
            <a:effectLst/>
          </c:spPr>
          <c:marker>
            <c:symbol val="none"/>
          </c:marker>
          <c:val>
            <c:numRef>
              <c:f>'Charge Points'!$D$14:$AM$14</c:f>
              <c:numCache>
                <c:formatCode>_(* #,##0_);_(* \(#,##0\);_(* "-"??_);_(@_)</c:formatCode>
                <c:ptCount val="36"/>
                <c:pt idx="0">
                  <c:v>77003.48000000001</c:v>
                </c:pt>
                <c:pt idx="1">
                  <c:v>213912.52000000002</c:v>
                </c:pt>
                <c:pt idx="2">
                  <c:v>456358.94</c:v>
                </c:pt>
                <c:pt idx="3">
                  <c:v>817589.08000000007</c:v>
                </c:pt>
                <c:pt idx="4">
                  <c:v>1263113.4000000001</c:v>
                </c:pt>
                <c:pt idx="5">
                  <c:v>1729330.54</c:v>
                </c:pt>
                <c:pt idx="6">
                  <c:v>2375596.96</c:v>
                </c:pt>
                <c:pt idx="7">
                  <c:v>3060401.6</c:v>
                </c:pt>
                <c:pt idx="8">
                  <c:v>3838932.22</c:v>
                </c:pt>
                <c:pt idx="9">
                  <c:v>4637611.8000000007</c:v>
                </c:pt>
                <c:pt idx="10">
                  <c:v>5406688.6800000006</c:v>
                </c:pt>
                <c:pt idx="11">
                  <c:v>6286087.1800000006</c:v>
                </c:pt>
                <c:pt idx="12">
                  <c:v>7322958.2000000002</c:v>
                </c:pt>
                <c:pt idx="13">
                  <c:v>8412072.9200000018</c:v>
                </c:pt>
                <c:pt idx="14">
                  <c:v>9518234.4000000004</c:v>
                </c:pt>
                <c:pt idx="15">
                  <c:v>10543390.800000001</c:v>
                </c:pt>
                <c:pt idx="16">
                  <c:v>11524824.200000001</c:v>
                </c:pt>
                <c:pt idx="17">
                  <c:v>12444811.58</c:v>
                </c:pt>
                <c:pt idx="18">
                  <c:v>13279170.66</c:v>
                </c:pt>
                <c:pt idx="19">
                  <c:v>14056288.24</c:v>
                </c:pt>
                <c:pt idx="20">
                  <c:v>14723506.780000001</c:v>
                </c:pt>
                <c:pt idx="21">
                  <c:v>15329439.420000002</c:v>
                </c:pt>
                <c:pt idx="22">
                  <c:v>15896152.280000001</c:v>
                </c:pt>
                <c:pt idx="23">
                  <c:v>16351101.720000001</c:v>
                </c:pt>
                <c:pt idx="24">
                  <c:v>16757288.620000001</c:v>
                </c:pt>
                <c:pt idx="25">
                  <c:v>17143515.039999999</c:v>
                </c:pt>
                <c:pt idx="26">
                  <c:v>17486088.080000002</c:v>
                </c:pt>
                <c:pt idx="27">
                  <c:v>17798021.399999999</c:v>
                </c:pt>
                <c:pt idx="28">
                  <c:v>18118874.420000002</c:v>
                </c:pt>
                <c:pt idx="29">
                  <c:v>18371899.200000003</c:v>
                </c:pt>
                <c:pt idx="30">
                  <c:v>18619155.800000001</c:v>
                </c:pt>
                <c:pt idx="31">
                  <c:v>18899652.380000003</c:v>
                </c:pt>
                <c:pt idx="32">
                  <c:v>19131155.160000004</c:v>
                </c:pt>
                <c:pt idx="33">
                  <c:v>19361741.940000001</c:v>
                </c:pt>
                <c:pt idx="34">
                  <c:v>19635022.32</c:v>
                </c:pt>
                <c:pt idx="35">
                  <c:v>19870713.940000001</c:v>
                </c:pt>
              </c:numCache>
            </c:numRef>
          </c:val>
          <c:smooth val="0"/>
          <c:extLst>
            <c:ext xmlns:c16="http://schemas.microsoft.com/office/drawing/2014/chart" uri="{C3380CC4-5D6E-409C-BE32-E72D297353CC}">
              <c16:uniqueId val="{00000005-E1B2-4683-B3F8-B7AD573B62E3}"/>
            </c:ext>
          </c:extLst>
        </c:ser>
        <c:dLbls>
          <c:showLegendKey val="0"/>
          <c:showVal val="0"/>
          <c:showCatName val="0"/>
          <c:showSerName val="0"/>
          <c:showPercent val="0"/>
          <c:showBubbleSize val="0"/>
        </c:dLbls>
        <c:smooth val="0"/>
        <c:axId val="966211471"/>
        <c:axId val="1024662159"/>
      </c:lineChart>
      <c:catAx>
        <c:axId val="9662114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1024662159"/>
        <c:crosses val="autoZero"/>
        <c:auto val="1"/>
        <c:lblAlgn val="ctr"/>
        <c:lblOffset val="100"/>
        <c:noMultiLvlLbl val="0"/>
      </c:catAx>
      <c:valAx>
        <c:axId val="102466215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9662114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Public Charging Profile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625275602732044E-2"/>
          <c:y val="6.6129569099696292E-2"/>
          <c:w val="0.92212738354368473"/>
          <c:h val="0.7163703500994556"/>
        </c:manualLayout>
      </c:layout>
      <c:lineChart>
        <c:grouping val="standard"/>
        <c:varyColors val="0"/>
        <c:ser>
          <c:idx val="0"/>
          <c:order val="0"/>
          <c:tx>
            <c:strRef>
              <c:f>'Vehicle Parc'!$L$771</c:f>
              <c:strCache>
                <c:ptCount val="1"/>
                <c:pt idx="0">
                  <c:v>2015</c:v>
                </c:pt>
              </c:strCache>
            </c:strRef>
          </c:tx>
          <c:spPr>
            <a:ln w="28575" cap="rnd">
              <a:solidFill>
                <a:schemeClr val="accent1"/>
              </a:solidFill>
              <a:round/>
            </a:ln>
            <a:effectLst/>
          </c:spPr>
          <c:marker>
            <c:symbol val="none"/>
          </c:marker>
          <c:cat>
            <c:multiLvlStrRef>
              <c:f>'Vehicle Parc'!$J$772:$K$867</c:f>
              <c:multiLvlStrCache>
                <c:ptCount val="96"/>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1</c:v>
                  </c:pt>
                  <c:pt idx="25">
                    <c:v>2</c:v>
                  </c:pt>
                  <c:pt idx="26">
                    <c:v>3</c:v>
                  </c:pt>
                  <c:pt idx="27">
                    <c:v>4</c:v>
                  </c:pt>
                  <c:pt idx="28">
                    <c:v>5</c:v>
                  </c:pt>
                  <c:pt idx="29">
                    <c:v>6</c:v>
                  </c:pt>
                  <c:pt idx="30">
                    <c:v>7</c:v>
                  </c:pt>
                  <c:pt idx="31">
                    <c:v>8</c:v>
                  </c:pt>
                  <c:pt idx="32">
                    <c:v>9</c:v>
                  </c:pt>
                  <c:pt idx="33">
                    <c:v>10</c:v>
                  </c:pt>
                  <c:pt idx="34">
                    <c:v>11</c:v>
                  </c:pt>
                  <c:pt idx="35">
                    <c:v>12</c:v>
                  </c:pt>
                  <c:pt idx="36">
                    <c:v>13</c:v>
                  </c:pt>
                  <c:pt idx="37">
                    <c:v>14</c:v>
                  </c:pt>
                  <c:pt idx="38">
                    <c:v>15</c:v>
                  </c:pt>
                  <c:pt idx="39">
                    <c:v>16</c:v>
                  </c:pt>
                  <c:pt idx="40">
                    <c:v>17</c:v>
                  </c:pt>
                  <c:pt idx="41">
                    <c:v>18</c:v>
                  </c:pt>
                  <c:pt idx="42">
                    <c:v>19</c:v>
                  </c:pt>
                  <c:pt idx="43">
                    <c:v>20</c:v>
                  </c:pt>
                  <c:pt idx="44">
                    <c:v>21</c:v>
                  </c:pt>
                  <c:pt idx="45">
                    <c:v>22</c:v>
                  </c:pt>
                  <c:pt idx="46">
                    <c:v>23</c:v>
                  </c:pt>
                  <c:pt idx="47">
                    <c:v>24</c:v>
                  </c:pt>
                  <c:pt idx="48">
                    <c:v>1</c:v>
                  </c:pt>
                  <c:pt idx="49">
                    <c:v>2</c:v>
                  </c:pt>
                  <c:pt idx="50">
                    <c:v>3</c:v>
                  </c:pt>
                  <c:pt idx="51">
                    <c:v>4</c:v>
                  </c:pt>
                  <c:pt idx="52">
                    <c:v>5</c:v>
                  </c:pt>
                  <c:pt idx="53">
                    <c:v>6</c:v>
                  </c:pt>
                  <c:pt idx="54">
                    <c:v>7</c:v>
                  </c:pt>
                  <c:pt idx="55">
                    <c:v>8</c:v>
                  </c:pt>
                  <c:pt idx="56">
                    <c:v>9</c:v>
                  </c:pt>
                  <c:pt idx="57">
                    <c:v>10</c:v>
                  </c:pt>
                  <c:pt idx="58">
                    <c:v>11</c:v>
                  </c:pt>
                  <c:pt idx="59">
                    <c:v>12</c:v>
                  </c:pt>
                  <c:pt idx="60">
                    <c:v>13</c:v>
                  </c:pt>
                  <c:pt idx="61">
                    <c:v>14</c:v>
                  </c:pt>
                  <c:pt idx="62">
                    <c:v>15</c:v>
                  </c:pt>
                  <c:pt idx="63">
                    <c:v>16</c:v>
                  </c:pt>
                  <c:pt idx="64">
                    <c:v>17</c:v>
                  </c:pt>
                  <c:pt idx="65">
                    <c:v>18</c:v>
                  </c:pt>
                  <c:pt idx="66">
                    <c:v>19</c:v>
                  </c:pt>
                  <c:pt idx="67">
                    <c:v>20</c:v>
                  </c:pt>
                  <c:pt idx="68">
                    <c:v>21</c:v>
                  </c:pt>
                  <c:pt idx="69">
                    <c:v>22</c:v>
                  </c:pt>
                  <c:pt idx="70">
                    <c:v>23</c:v>
                  </c:pt>
                  <c:pt idx="71">
                    <c:v>24</c:v>
                  </c:pt>
                  <c:pt idx="72">
                    <c:v>1</c:v>
                  </c:pt>
                  <c:pt idx="73">
                    <c:v>2</c:v>
                  </c:pt>
                  <c:pt idx="74">
                    <c:v>3</c:v>
                  </c:pt>
                  <c:pt idx="75">
                    <c:v>4</c:v>
                  </c:pt>
                  <c:pt idx="76">
                    <c:v>5</c:v>
                  </c:pt>
                  <c:pt idx="77">
                    <c:v>6</c:v>
                  </c:pt>
                  <c:pt idx="78">
                    <c:v>7</c:v>
                  </c:pt>
                  <c:pt idx="79">
                    <c:v>8</c:v>
                  </c:pt>
                  <c:pt idx="80">
                    <c:v>9</c:v>
                  </c:pt>
                  <c:pt idx="81">
                    <c:v>10</c:v>
                  </c:pt>
                  <c:pt idx="82">
                    <c:v>11</c:v>
                  </c:pt>
                  <c:pt idx="83">
                    <c:v>12</c:v>
                  </c:pt>
                  <c:pt idx="84">
                    <c:v>13</c:v>
                  </c:pt>
                  <c:pt idx="85">
                    <c:v>14</c:v>
                  </c:pt>
                  <c:pt idx="86">
                    <c:v>15</c:v>
                  </c:pt>
                  <c:pt idx="87">
                    <c:v>16</c:v>
                  </c:pt>
                  <c:pt idx="88">
                    <c:v>17</c:v>
                  </c:pt>
                  <c:pt idx="89">
                    <c:v>18</c:v>
                  </c:pt>
                  <c:pt idx="90">
                    <c:v>19</c:v>
                  </c:pt>
                  <c:pt idx="91">
                    <c:v>20</c:v>
                  </c:pt>
                  <c:pt idx="92">
                    <c:v>21</c:v>
                  </c:pt>
                  <c:pt idx="93">
                    <c:v>22</c:v>
                  </c:pt>
                  <c:pt idx="94">
                    <c:v>23</c:v>
                  </c:pt>
                  <c:pt idx="95">
                    <c:v>24</c:v>
                  </c:pt>
                </c:lvl>
                <c:lvl>
                  <c:pt idx="0">
                    <c:v>Summer_Weekday</c:v>
                  </c:pt>
                  <c:pt idx="1">
                    <c:v>Summer_Weekday</c:v>
                  </c:pt>
                  <c:pt idx="2">
                    <c:v>Summer_Weekday</c:v>
                  </c:pt>
                  <c:pt idx="3">
                    <c:v>Summer_Weekday</c:v>
                  </c:pt>
                  <c:pt idx="4">
                    <c:v>Summer_Weekday</c:v>
                  </c:pt>
                  <c:pt idx="5">
                    <c:v>Summer_Weekday</c:v>
                  </c:pt>
                  <c:pt idx="6">
                    <c:v>Summer_Weekday</c:v>
                  </c:pt>
                  <c:pt idx="7">
                    <c:v>Summer_Weekday</c:v>
                  </c:pt>
                  <c:pt idx="8">
                    <c:v>Summer_Weekday</c:v>
                  </c:pt>
                  <c:pt idx="9">
                    <c:v>Summer_Weekday</c:v>
                  </c:pt>
                  <c:pt idx="10">
                    <c:v>Summer_Weekday</c:v>
                  </c:pt>
                  <c:pt idx="11">
                    <c:v>Summer_Weekday</c:v>
                  </c:pt>
                  <c:pt idx="12">
                    <c:v>Summer_Weekday</c:v>
                  </c:pt>
                  <c:pt idx="13">
                    <c:v>Summer_Weekday</c:v>
                  </c:pt>
                  <c:pt idx="14">
                    <c:v>Summer_Weekday</c:v>
                  </c:pt>
                  <c:pt idx="15">
                    <c:v>Summer_Weekday</c:v>
                  </c:pt>
                  <c:pt idx="16">
                    <c:v>Summer_Weekday</c:v>
                  </c:pt>
                  <c:pt idx="17">
                    <c:v>Summer_Weekday</c:v>
                  </c:pt>
                  <c:pt idx="18">
                    <c:v>Summer_Weekday</c:v>
                  </c:pt>
                  <c:pt idx="19">
                    <c:v>Summer_Weekday</c:v>
                  </c:pt>
                  <c:pt idx="20">
                    <c:v>Summer_Weekday</c:v>
                  </c:pt>
                  <c:pt idx="21">
                    <c:v>Summer_Weekday</c:v>
                  </c:pt>
                  <c:pt idx="22">
                    <c:v>Summer_Weekday</c:v>
                  </c:pt>
                  <c:pt idx="23">
                    <c:v>Summer_Weekday</c:v>
                  </c:pt>
                  <c:pt idx="24">
                    <c:v>Summer_Weekend</c:v>
                  </c:pt>
                  <c:pt idx="25">
                    <c:v>Summer_Weekend</c:v>
                  </c:pt>
                  <c:pt idx="26">
                    <c:v>Summer_Weekend</c:v>
                  </c:pt>
                  <c:pt idx="27">
                    <c:v>Summer_Weekend</c:v>
                  </c:pt>
                  <c:pt idx="28">
                    <c:v>Summer_Weekend</c:v>
                  </c:pt>
                  <c:pt idx="29">
                    <c:v>Summer_Weekend</c:v>
                  </c:pt>
                  <c:pt idx="30">
                    <c:v>Summer_Weekend</c:v>
                  </c:pt>
                  <c:pt idx="31">
                    <c:v>Summer_Weekend</c:v>
                  </c:pt>
                  <c:pt idx="32">
                    <c:v>Summer_Weekend</c:v>
                  </c:pt>
                  <c:pt idx="33">
                    <c:v>Summer_Weekend</c:v>
                  </c:pt>
                  <c:pt idx="34">
                    <c:v>Summer_Weekend</c:v>
                  </c:pt>
                  <c:pt idx="35">
                    <c:v>Summer_Weekend</c:v>
                  </c:pt>
                  <c:pt idx="36">
                    <c:v>Summer_Weekend</c:v>
                  </c:pt>
                  <c:pt idx="37">
                    <c:v>Summer_Weekend</c:v>
                  </c:pt>
                  <c:pt idx="38">
                    <c:v>Summer_Weekend</c:v>
                  </c:pt>
                  <c:pt idx="39">
                    <c:v>Summer_Weekend</c:v>
                  </c:pt>
                  <c:pt idx="40">
                    <c:v>Summer_Weekend</c:v>
                  </c:pt>
                  <c:pt idx="41">
                    <c:v>Summer_Weekend</c:v>
                  </c:pt>
                  <c:pt idx="42">
                    <c:v>Summer_Weekend</c:v>
                  </c:pt>
                  <c:pt idx="43">
                    <c:v>Summer_Weekend</c:v>
                  </c:pt>
                  <c:pt idx="44">
                    <c:v>Summer_Weekend</c:v>
                  </c:pt>
                  <c:pt idx="45">
                    <c:v>Summer_Weekend</c:v>
                  </c:pt>
                  <c:pt idx="46">
                    <c:v>Summer_Weekend</c:v>
                  </c:pt>
                  <c:pt idx="47">
                    <c:v>Summer_Weekend</c:v>
                  </c:pt>
                  <c:pt idx="48">
                    <c:v>Winter_Weekday</c:v>
                  </c:pt>
                  <c:pt idx="49">
                    <c:v>Winter_Weekday</c:v>
                  </c:pt>
                  <c:pt idx="50">
                    <c:v>Winter_Weekday</c:v>
                  </c:pt>
                  <c:pt idx="51">
                    <c:v>Winter_Weekday</c:v>
                  </c:pt>
                  <c:pt idx="52">
                    <c:v>Winter_Weekday</c:v>
                  </c:pt>
                  <c:pt idx="53">
                    <c:v>Winter_Weekday</c:v>
                  </c:pt>
                  <c:pt idx="54">
                    <c:v>Winter_Weekday</c:v>
                  </c:pt>
                  <c:pt idx="55">
                    <c:v>Winter_Weekday</c:v>
                  </c:pt>
                  <c:pt idx="56">
                    <c:v>Winter_Weekday</c:v>
                  </c:pt>
                  <c:pt idx="57">
                    <c:v>Winter_Weekday</c:v>
                  </c:pt>
                  <c:pt idx="58">
                    <c:v>Winter_Weekday</c:v>
                  </c:pt>
                  <c:pt idx="59">
                    <c:v>Winter_Weekday</c:v>
                  </c:pt>
                  <c:pt idx="60">
                    <c:v>Winter_Weekday</c:v>
                  </c:pt>
                  <c:pt idx="61">
                    <c:v>Winter_Weekday</c:v>
                  </c:pt>
                  <c:pt idx="62">
                    <c:v>Winter_Weekday</c:v>
                  </c:pt>
                  <c:pt idx="63">
                    <c:v>Winter_Weekday</c:v>
                  </c:pt>
                  <c:pt idx="64">
                    <c:v>Winter_Weekday</c:v>
                  </c:pt>
                  <c:pt idx="65">
                    <c:v>Winter_Weekday</c:v>
                  </c:pt>
                  <c:pt idx="66">
                    <c:v>Winter_Weekday</c:v>
                  </c:pt>
                  <c:pt idx="67">
                    <c:v>Winter_Weekday</c:v>
                  </c:pt>
                  <c:pt idx="68">
                    <c:v>Winter_Weekday</c:v>
                  </c:pt>
                  <c:pt idx="69">
                    <c:v>Winter_Weekday</c:v>
                  </c:pt>
                  <c:pt idx="70">
                    <c:v>Winter_Weekday</c:v>
                  </c:pt>
                  <c:pt idx="71">
                    <c:v>Winter_Weekday</c:v>
                  </c:pt>
                  <c:pt idx="72">
                    <c:v>Winter_Weekend</c:v>
                  </c:pt>
                  <c:pt idx="73">
                    <c:v>Winter_Weekend</c:v>
                  </c:pt>
                  <c:pt idx="74">
                    <c:v>Winter_Weekend</c:v>
                  </c:pt>
                  <c:pt idx="75">
                    <c:v>Winter_Weekend</c:v>
                  </c:pt>
                  <c:pt idx="76">
                    <c:v>Winter_Weekend</c:v>
                  </c:pt>
                  <c:pt idx="77">
                    <c:v>Winter_Weekend</c:v>
                  </c:pt>
                  <c:pt idx="78">
                    <c:v>Winter_Weekend</c:v>
                  </c:pt>
                  <c:pt idx="79">
                    <c:v>Winter_Weekend</c:v>
                  </c:pt>
                  <c:pt idx="80">
                    <c:v>Winter_Weekend</c:v>
                  </c:pt>
                  <c:pt idx="81">
                    <c:v>Winter_Weekend</c:v>
                  </c:pt>
                  <c:pt idx="82">
                    <c:v>Winter_Weekend</c:v>
                  </c:pt>
                  <c:pt idx="83">
                    <c:v>Winter_Weekend</c:v>
                  </c:pt>
                  <c:pt idx="84">
                    <c:v>Winter_Weekend</c:v>
                  </c:pt>
                  <c:pt idx="85">
                    <c:v>Winter_Weekend</c:v>
                  </c:pt>
                  <c:pt idx="86">
                    <c:v>Winter_Weekend</c:v>
                  </c:pt>
                  <c:pt idx="87">
                    <c:v>Winter_Weekend</c:v>
                  </c:pt>
                  <c:pt idx="88">
                    <c:v>Winter_Weekend</c:v>
                  </c:pt>
                  <c:pt idx="89">
                    <c:v>Winter_Weekend</c:v>
                  </c:pt>
                  <c:pt idx="90">
                    <c:v>Winter_Weekend</c:v>
                  </c:pt>
                  <c:pt idx="91">
                    <c:v>Winter_Weekend</c:v>
                  </c:pt>
                  <c:pt idx="92">
                    <c:v>Winter_Weekend</c:v>
                  </c:pt>
                  <c:pt idx="93">
                    <c:v>Winter_Weekend</c:v>
                  </c:pt>
                  <c:pt idx="94">
                    <c:v>Winter_Weekend</c:v>
                  </c:pt>
                  <c:pt idx="95">
                    <c:v>Winter_Weekend</c:v>
                  </c:pt>
                </c:lvl>
              </c:multiLvlStrCache>
            </c:multiLvlStrRef>
          </c:cat>
          <c:val>
            <c:numRef>
              <c:f>'Vehicle Parc'!$L$772:$L$867</c:f>
              <c:numCache>
                <c:formatCode>General</c:formatCode>
                <c:ptCount val="96"/>
                <c:pt idx="0">
                  <c:v>397.86</c:v>
                </c:pt>
                <c:pt idx="1">
                  <c:v>389.82</c:v>
                </c:pt>
                <c:pt idx="2">
                  <c:v>470.2</c:v>
                </c:pt>
                <c:pt idx="3">
                  <c:v>509.38</c:v>
                </c:pt>
                <c:pt idx="4">
                  <c:v>550.58000000000004</c:v>
                </c:pt>
                <c:pt idx="5">
                  <c:v>546.55999999999995</c:v>
                </c:pt>
                <c:pt idx="6">
                  <c:v>730.42</c:v>
                </c:pt>
                <c:pt idx="7">
                  <c:v>1627.6</c:v>
                </c:pt>
                <c:pt idx="8">
                  <c:v>3464.2</c:v>
                </c:pt>
                <c:pt idx="9">
                  <c:v>5327.9</c:v>
                </c:pt>
                <c:pt idx="10">
                  <c:v>6288.4</c:v>
                </c:pt>
                <c:pt idx="11">
                  <c:v>6917.4</c:v>
                </c:pt>
                <c:pt idx="12">
                  <c:v>7327.3</c:v>
                </c:pt>
                <c:pt idx="13">
                  <c:v>7217.8</c:v>
                </c:pt>
                <c:pt idx="14">
                  <c:v>6794.8</c:v>
                </c:pt>
                <c:pt idx="15">
                  <c:v>6111.6</c:v>
                </c:pt>
                <c:pt idx="16">
                  <c:v>5309.9</c:v>
                </c:pt>
                <c:pt idx="17">
                  <c:v>4409.6000000000004</c:v>
                </c:pt>
                <c:pt idx="18">
                  <c:v>3245.2</c:v>
                </c:pt>
                <c:pt idx="19">
                  <c:v>2193.3000000000002</c:v>
                </c:pt>
                <c:pt idx="20">
                  <c:v>1618.6</c:v>
                </c:pt>
                <c:pt idx="21">
                  <c:v>1363.4</c:v>
                </c:pt>
                <c:pt idx="22">
                  <c:v>1033.8</c:v>
                </c:pt>
                <c:pt idx="23">
                  <c:v>616.89</c:v>
                </c:pt>
                <c:pt idx="24">
                  <c:v>350.69</c:v>
                </c:pt>
                <c:pt idx="25">
                  <c:v>361.43</c:v>
                </c:pt>
                <c:pt idx="26">
                  <c:v>450.89</c:v>
                </c:pt>
                <c:pt idx="27">
                  <c:v>433</c:v>
                </c:pt>
                <c:pt idx="28">
                  <c:v>365.01</c:v>
                </c:pt>
                <c:pt idx="29">
                  <c:v>343.54</c:v>
                </c:pt>
                <c:pt idx="30">
                  <c:v>425.84</c:v>
                </c:pt>
                <c:pt idx="31">
                  <c:v>687.07</c:v>
                </c:pt>
                <c:pt idx="32">
                  <c:v>1320.5</c:v>
                </c:pt>
                <c:pt idx="33">
                  <c:v>2000.4</c:v>
                </c:pt>
                <c:pt idx="34">
                  <c:v>2673.2</c:v>
                </c:pt>
                <c:pt idx="35">
                  <c:v>3410.3</c:v>
                </c:pt>
                <c:pt idx="36">
                  <c:v>3825.4</c:v>
                </c:pt>
                <c:pt idx="37">
                  <c:v>4011.5</c:v>
                </c:pt>
                <c:pt idx="38">
                  <c:v>3936.4</c:v>
                </c:pt>
                <c:pt idx="39">
                  <c:v>3628.6</c:v>
                </c:pt>
                <c:pt idx="40">
                  <c:v>3209.9</c:v>
                </c:pt>
                <c:pt idx="41">
                  <c:v>2626.6</c:v>
                </c:pt>
                <c:pt idx="42">
                  <c:v>2132.8000000000002</c:v>
                </c:pt>
                <c:pt idx="43">
                  <c:v>1689.1</c:v>
                </c:pt>
                <c:pt idx="44">
                  <c:v>1313.3</c:v>
                </c:pt>
                <c:pt idx="45">
                  <c:v>1044.9000000000001</c:v>
                </c:pt>
                <c:pt idx="46">
                  <c:v>730.02</c:v>
                </c:pt>
                <c:pt idx="47">
                  <c:v>497.41</c:v>
                </c:pt>
                <c:pt idx="48">
                  <c:v>599.9</c:v>
                </c:pt>
                <c:pt idx="49">
                  <c:v>573.07000000000005</c:v>
                </c:pt>
                <c:pt idx="50">
                  <c:v>682.55</c:v>
                </c:pt>
                <c:pt idx="51">
                  <c:v>743.73</c:v>
                </c:pt>
                <c:pt idx="52">
                  <c:v>803.6</c:v>
                </c:pt>
                <c:pt idx="53">
                  <c:v>801.08</c:v>
                </c:pt>
                <c:pt idx="54">
                  <c:v>1058.3</c:v>
                </c:pt>
                <c:pt idx="55">
                  <c:v>2322</c:v>
                </c:pt>
                <c:pt idx="56">
                  <c:v>4942.6000000000004</c:v>
                </c:pt>
                <c:pt idx="57">
                  <c:v>7665.2</c:v>
                </c:pt>
                <c:pt idx="58">
                  <c:v>9139.7999999999993</c:v>
                </c:pt>
                <c:pt idx="59">
                  <c:v>10091</c:v>
                </c:pt>
                <c:pt idx="60">
                  <c:v>10704</c:v>
                </c:pt>
                <c:pt idx="61">
                  <c:v>10585</c:v>
                </c:pt>
                <c:pt idx="62">
                  <c:v>9987.9</c:v>
                </c:pt>
                <c:pt idx="63">
                  <c:v>9006.7999999999993</c:v>
                </c:pt>
                <c:pt idx="64">
                  <c:v>7841.2</c:v>
                </c:pt>
                <c:pt idx="65">
                  <c:v>6529.1</c:v>
                </c:pt>
                <c:pt idx="66">
                  <c:v>4841.3</c:v>
                </c:pt>
                <c:pt idx="67">
                  <c:v>3295.3</c:v>
                </c:pt>
                <c:pt idx="68">
                  <c:v>2416.3000000000002</c:v>
                </c:pt>
                <c:pt idx="69">
                  <c:v>2018.3</c:v>
                </c:pt>
                <c:pt idx="70">
                  <c:v>1538</c:v>
                </c:pt>
                <c:pt idx="71">
                  <c:v>936.33</c:v>
                </c:pt>
                <c:pt idx="72">
                  <c:v>439.43</c:v>
                </c:pt>
                <c:pt idx="73">
                  <c:v>452.88</c:v>
                </c:pt>
                <c:pt idx="74">
                  <c:v>564.98</c:v>
                </c:pt>
                <c:pt idx="75">
                  <c:v>542.55999999999995</c:v>
                </c:pt>
                <c:pt idx="76">
                  <c:v>457.36</c:v>
                </c:pt>
                <c:pt idx="77">
                  <c:v>430.46</c:v>
                </c:pt>
                <c:pt idx="78">
                  <c:v>533.59</c:v>
                </c:pt>
                <c:pt idx="79">
                  <c:v>860.92</c:v>
                </c:pt>
                <c:pt idx="80">
                  <c:v>1654.6</c:v>
                </c:pt>
                <c:pt idx="81">
                  <c:v>2506.5</c:v>
                </c:pt>
                <c:pt idx="82">
                  <c:v>3349.5</c:v>
                </c:pt>
                <c:pt idx="83">
                  <c:v>4273.2</c:v>
                </c:pt>
                <c:pt idx="84">
                  <c:v>4793.3999999999996</c:v>
                </c:pt>
                <c:pt idx="85">
                  <c:v>5026.5</c:v>
                </c:pt>
                <c:pt idx="86">
                  <c:v>4932.3999999999996</c:v>
                </c:pt>
                <c:pt idx="87">
                  <c:v>4546.7</c:v>
                </c:pt>
                <c:pt idx="88">
                  <c:v>4022.1</c:v>
                </c:pt>
                <c:pt idx="89">
                  <c:v>3291.2</c:v>
                </c:pt>
                <c:pt idx="90">
                  <c:v>2672.4</c:v>
                </c:pt>
                <c:pt idx="91">
                  <c:v>2116.4</c:v>
                </c:pt>
                <c:pt idx="92">
                  <c:v>1645.6</c:v>
                </c:pt>
                <c:pt idx="93">
                  <c:v>1309.3</c:v>
                </c:pt>
                <c:pt idx="94">
                  <c:v>914.73</c:v>
                </c:pt>
                <c:pt idx="95">
                  <c:v>623.27</c:v>
                </c:pt>
              </c:numCache>
            </c:numRef>
          </c:val>
          <c:smooth val="0"/>
          <c:extLst>
            <c:ext xmlns:c16="http://schemas.microsoft.com/office/drawing/2014/chart" uri="{C3380CC4-5D6E-409C-BE32-E72D297353CC}">
              <c16:uniqueId val="{00000000-8B2C-4F96-A7B7-7A56C4EB6D51}"/>
            </c:ext>
          </c:extLst>
        </c:ser>
        <c:ser>
          <c:idx val="1"/>
          <c:order val="1"/>
          <c:tx>
            <c:strRef>
              <c:f>'Vehicle Parc'!$M$771</c:f>
              <c:strCache>
                <c:ptCount val="1"/>
                <c:pt idx="0">
                  <c:v>2030</c:v>
                </c:pt>
              </c:strCache>
            </c:strRef>
          </c:tx>
          <c:spPr>
            <a:ln w="28575" cap="rnd">
              <a:solidFill>
                <a:schemeClr val="accent2"/>
              </a:solidFill>
              <a:round/>
            </a:ln>
            <a:effectLst/>
          </c:spPr>
          <c:marker>
            <c:symbol val="none"/>
          </c:marker>
          <c:cat>
            <c:multiLvlStrRef>
              <c:f>'Vehicle Parc'!$J$772:$K$867</c:f>
              <c:multiLvlStrCache>
                <c:ptCount val="96"/>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1</c:v>
                  </c:pt>
                  <c:pt idx="25">
                    <c:v>2</c:v>
                  </c:pt>
                  <c:pt idx="26">
                    <c:v>3</c:v>
                  </c:pt>
                  <c:pt idx="27">
                    <c:v>4</c:v>
                  </c:pt>
                  <c:pt idx="28">
                    <c:v>5</c:v>
                  </c:pt>
                  <c:pt idx="29">
                    <c:v>6</c:v>
                  </c:pt>
                  <c:pt idx="30">
                    <c:v>7</c:v>
                  </c:pt>
                  <c:pt idx="31">
                    <c:v>8</c:v>
                  </c:pt>
                  <c:pt idx="32">
                    <c:v>9</c:v>
                  </c:pt>
                  <c:pt idx="33">
                    <c:v>10</c:v>
                  </c:pt>
                  <c:pt idx="34">
                    <c:v>11</c:v>
                  </c:pt>
                  <c:pt idx="35">
                    <c:v>12</c:v>
                  </c:pt>
                  <c:pt idx="36">
                    <c:v>13</c:v>
                  </c:pt>
                  <c:pt idx="37">
                    <c:v>14</c:v>
                  </c:pt>
                  <c:pt idx="38">
                    <c:v>15</c:v>
                  </c:pt>
                  <c:pt idx="39">
                    <c:v>16</c:v>
                  </c:pt>
                  <c:pt idx="40">
                    <c:v>17</c:v>
                  </c:pt>
                  <c:pt idx="41">
                    <c:v>18</c:v>
                  </c:pt>
                  <c:pt idx="42">
                    <c:v>19</c:v>
                  </c:pt>
                  <c:pt idx="43">
                    <c:v>20</c:v>
                  </c:pt>
                  <c:pt idx="44">
                    <c:v>21</c:v>
                  </c:pt>
                  <c:pt idx="45">
                    <c:v>22</c:v>
                  </c:pt>
                  <c:pt idx="46">
                    <c:v>23</c:v>
                  </c:pt>
                  <c:pt idx="47">
                    <c:v>24</c:v>
                  </c:pt>
                  <c:pt idx="48">
                    <c:v>1</c:v>
                  </c:pt>
                  <c:pt idx="49">
                    <c:v>2</c:v>
                  </c:pt>
                  <c:pt idx="50">
                    <c:v>3</c:v>
                  </c:pt>
                  <c:pt idx="51">
                    <c:v>4</c:v>
                  </c:pt>
                  <c:pt idx="52">
                    <c:v>5</c:v>
                  </c:pt>
                  <c:pt idx="53">
                    <c:v>6</c:v>
                  </c:pt>
                  <c:pt idx="54">
                    <c:v>7</c:v>
                  </c:pt>
                  <c:pt idx="55">
                    <c:v>8</c:v>
                  </c:pt>
                  <c:pt idx="56">
                    <c:v>9</c:v>
                  </c:pt>
                  <c:pt idx="57">
                    <c:v>10</c:v>
                  </c:pt>
                  <c:pt idx="58">
                    <c:v>11</c:v>
                  </c:pt>
                  <c:pt idx="59">
                    <c:v>12</c:v>
                  </c:pt>
                  <c:pt idx="60">
                    <c:v>13</c:v>
                  </c:pt>
                  <c:pt idx="61">
                    <c:v>14</c:v>
                  </c:pt>
                  <c:pt idx="62">
                    <c:v>15</c:v>
                  </c:pt>
                  <c:pt idx="63">
                    <c:v>16</c:v>
                  </c:pt>
                  <c:pt idx="64">
                    <c:v>17</c:v>
                  </c:pt>
                  <c:pt idx="65">
                    <c:v>18</c:v>
                  </c:pt>
                  <c:pt idx="66">
                    <c:v>19</c:v>
                  </c:pt>
                  <c:pt idx="67">
                    <c:v>20</c:v>
                  </c:pt>
                  <c:pt idx="68">
                    <c:v>21</c:v>
                  </c:pt>
                  <c:pt idx="69">
                    <c:v>22</c:v>
                  </c:pt>
                  <c:pt idx="70">
                    <c:v>23</c:v>
                  </c:pt>
                  <c:pt idx="71">
                    <c:v>24</c:v>
                  </c:pt>
                  <c:pt idx="72">
                    <c:v>1</c:v>
                  </c:pt>
                  <c:pt idx="73">
                    <c:v>2</c:v>
                  </c:pt>
                  <c:pt idx="74">
                    <c:v>3</c:v>
                  </c:pt>
                  <c:pt idx="75">
                    <c:v>4</c:v>
                  </c:pt>
                  <c:pt idx="76">
                    <c:v>5</c:v>
                  </c:pt>
                  <c:pt idx="77">
                    <c:v>6</c:v>
                  </c:pt>
                  <c:pt idx="78">
                    <c:v>7</c:v>
                  </c:pt>
                  <c:pt idx="79">
                    <c:v>8</c:v>
                  </c:pt>
                  <c:pt idx="80">
                    <c:v>9</c:v>
                  </c:pt>
                  <c:pt idx="81">
                    <c:v>10</c:v>
                  </c:pt>
                  <c:pt idx="82">
                    <c:v>11</c:v>
                  </c:pt>
                  <c:pt idx="83">
                    <c:v>12</c:v>
                  </c:pt>
                  <c:pt idx="84">
                    <c:v>13</c:v>
                  </c:pt>
                  <c:pt idx="85">
                    <c:v>14</c:v>
                  </c:pt>
                  <c:pt idx="86">
                    <c:v>15</c:v>
                  </c:pt>
                  <c:pt idx="87">
                    <c:v>16</c:v>
                  </c:pt>
                  <c:pt idx="88">
                    <c:v>17</c:v>
                  </c:pt>
                  <c:pt idx="89">
                    <c:v>18</c:v>
                  </c:pt>
                  <c:pt idx="90">
                    <c:v>19</c:v>
                  </c:pt>
                  <c:pt idx="91">
                    <c:v>20</c:v>
                  </c:pt>
                  <c:pt idx="92">
                    <c:v>21</c:v>
                  </c:pt>
                  <c:pt idx="93">
                    <c:v>22</c:v>
                  </c:pt>
                  <c:pt idx="94">
                    <c:v>23</c:v>
                  </c:pt>
                  <c:pt idx="95">
                    <c:v>24</c:v>
                  </c:pt>
                </c:lvl>
                <c:lvl>
                  <c:pt idx="0">
                    <c:v>Summer_Weekday</c:v>
                  </c:pt>
                  <c:pt idx="1">
                    <c:v>Summer_Weekday</c:v>
                  </c:pt>
                  <c:pt idx="2">
                    <c:v>Summer_Weekday</c:v>
                  </c:pt>
                  <c:pt idx="3">
                    <c:v>Summer_Weekday</c:v>
                  </c:pt>
                  <c:pt idx="4">
                    <c:v>Summer_Weekday</c:v>
                  </c:pt>
                  <c:pt idx="5">
                    <c:v>Summer_Weekday</c:v>
                  </c:pt>
                  <c:pt idx="6">
                    <c:v>Summer_Weekday</c:v>
                  </c:pt>
                  <c:pt idx="7">
                    <c:v>Summer_Weekday</c:v>
                  </c:pt>
                  <c:pt idx="8">
                    <c:v>Summer_Weekday</c:v>
                  </c:pt>
                  <c:pt idx="9">
                    <c:v>Summer_Weekday</c:v>
                  </c:pt>
                  <c:pt idx="10">
                    <c:v>Summer_Weekday</c:v>
                  </c:pt>
                  <c:pt idx="11">
                    <c:v>Summer_Weekday</c:v>
                  </c:pt>
                  <c:pt idx="12">
                    <c:v>Summer_Weekday</c:v>
                  </c:pt>
                  <c:pt idx="13">
                    <c:v>Summer_Weekday</c:v>
                  </c:pt>
                  <c:pt idx="14">
                    <c:v>Summer_Weekday</c:v>
                  </c:pt>
                  <c:pt idx="15">
                    <c:v>Summer_Weekday</c:v>
                  </c:pt>
                  <c:pt idx="16">
                    <c:v>Summer_Weekday</c:v>
                  </c:pt>
                  <c:pt idx="17">
                    <c:v>Summer_Weekday</c:v>
                  </c:pt>
                  <c:pt idx="18">
                    <c:v>Summer_Weekday</c:v>
                  </c:pt>
                  <c:pt idx="19">
                    <c:v>Summer_Weekday</c:v>
                  </c:pt>
                  <c:pt idx="20">
                    <c:v>Summer_Weekday</c:v>
                  </c:pt>
                  <c:pt idx="21">
                    <c:v>Summer_Weekday</c:v>
                  </c:pt>
                  <c:pt idx="22">
                    <c:v>Summer_Weekday</c:v>
                  </c:pt>
                  <c:pt idx="23">
                    <c:v>Summer_Weekday</c:v>
                  </c:pt>
                  <c:pt idx="24">
                    <c:v>Summer_Weekend</c:v>
                  </c:pt>
                  <c:pt idx="25">
                    <c:v>Summer_Weekend</c:v>
                  </c:pt>
                  <c:pt idx="26">
                    <c:v>Summer_Weekend</c:v>
                  </c:pt>
                  <c:pt idx="27">
                    <c:v>Summer_Weekend</c:v>
                  </c:pt>
                  <c:pt idx="28">
                    <c:v>Summer_Weekend</c:v>
                  </c:pt>
                  <c:pt idx="29">
                    <c:v>Summer_Weekend</c:v>
                  </c:pt>
                  <c:pt idx="30">
                    <c:v>Summer_Weekend</c:v>
                  </c:pt>
                  <c:pt idx="31">
                    <c:v>Summer_Weekend</c:v>
                  </c:pt>
                  <c:pt idx="32">
                    <c:v>Summer_Weekend</c:v>
                  </c:pt>
                  <c:pt idx="33">
                    <c:v>Summer_Weekend</c:v>
                  </c:pt>
                  <c:pt idx="34">
                    <c:v>Summer_Weekend</c:v>
                  </c:pt>
                  <c:pt idx="35">
                    <c:v>Summer_Weekend</c:v>
                  </c:pt>
                  <c:pt idx="36">
                    <c:v>Summer_Weekend</c:v>
                  </c:pt>
                  <c:pt idx="37">
                    <c:v>Summer_Weekend</c:v>
                  </c:pt>
                  <c:pt idx="38">
                    <c:v>Summer_Weekend</c:v>
                  </c:pt>
                  <c:pt idx="39">
                    <c:v>Summer_Weekend</c:v>
                  </c:pt>
                  <c:pt idx="40">
                    <c:v>Summer_Weekend</c:v>
                  </c:pt>
                  <c:pt idx="41">
                    <c:v>Summer_Weekend</c:v>
                  </c:pt>
                  <c:pt idx="42">
                    <c:v>Summer_Weekend</c:v>
                  </c:pt>
                  <c:pt idx="43">
                    <c:v>Summer_Weekend</c:v>
                  </c:pt>
                  <c:pt idx="44">
                    <c:v>Summer_Weekend</c:v>
                  </c:pt>
                  <c:pt idx="45">
                    <c:v>Summer_Weekend</c:v>
                  </c:pt>
                  <c:pt idx="46">
                    <c:v>Summer_Weekend</c:v>
                  </c:pt>
                  <c:pt idx="47">
                    <c:v>Summer_Weekend</c:v>
                  </c:pt>
                  <c:pt idx="48">
                    <c:v>Winter_Weekday</c:v>
                  </c:pt>
                  <c:pt idx="49">
                    <c:v>Winter_Weekday</c:v>
                  </c:pt>
                  <c:pt idx="50">
                    <c:v>Winter_Weekday</c:v>
                  </c:pt>
                  <c:pt idx="51">
                    <c:v>Winter_Weekday</c:v>
                  </c:pt>
                  <c:pt idx="52">
                    <c:v>Winter_Weekday</c:v>
                  </c:pt>
                  <c:pt idx="53">
                    <c:v>Winter_Weekday</c:v>
                  </c:pt>
                  <c:pt idx="54">
                    <c:v>Winter_Weekday</c:v>
                  </c:pt>
                  <c:pt idx="55">
                    <c:v>Winter_Weekday</c:v>
                  </c:pt>
                  <c:pt idx="56">
                    <c:v>Winter_Weekday</c:v>
                  </c:pt>
                  <c:pt idx="57">
                    <c:v>Winter_Weekday</c:v>
                  </c:pt>
                  <c:pt idx="58">
                    <c:v>Winter_Weekday</c:v>
                  </c:pt>
                  <c:pt idx="59">
                    <c:v>Winter_Weekday</c:v>
                  </c:pt>
                  <c:pt idx="60">
                    <c:v>Winter_Weekday</c:v>
                  </c:pt>
                  <c:pt idx="61">
                    <c:v>Winter_Weekday</c:v>
                  </c:pt>
                  <c:pt idx="62">
                    <c:v>Winter_Weekday</c:v>
                  </c:pt>
                  <c:pt idx="63">
                    <c:v>Winter_Weekday</c:v>
                  </c:pt>
                  <c:pt idx="64">
                    <c:v>Winter_Weekday</c:v>
                  </c:pt>
                  <c:pt idx="65">
                    <c:v>Winter_Weekday</c:v>
                  </c:pt>
                  <c:pt idx="66">
                    <c:v>Winter_Weekday</c:v>
                  </c:pt>
                  <c:pt idx="67">
                    <c:v>Winter_Weekday</c:v>
                  </c:pt>
                  <c:pt idx="68">
                    <c:v>Winter_Weekday</c:v>
                  </c:pt>
                  <c:pt idx="69">
                    <c:v>Winter_Weekday</c:v>
                  </c:pt>
                  <c:pt idx="70">
                    <c:v>Winter_Weekday</c:v>
                  </c:pt>
                  <c:pt idx="71">
                    <c:v>Winter_Weekday</c:v>
                  </c:pt>
                  <c:pt idx="72">
                    <c:v>Winter_Weekend</c:v>
                  </c:pt>
                  <c:pt idx="73">
                    <c:v>Winter_Weekend</c:v>
                  </c:pt>
                  <c:pt idx="74">
                    <c:v>Winter_Weekend</c:v>
                  </c:pt>
                  <c:pt idx="75">
                    <c:v>Winter_Weekend</c:v>
                  </c:pt>
                  <c:pt idx="76">
                    <c:v>Winter_Weekend</c:v>
                  </c:pt>
                  <c:pt idx="77">
                    <c:v>Winter_Weekend</c:v>
                  </c:pt>
                  <c:pt idx="78">
                    <c:v>Winter_Weekend</c:v>
                  </c:pt>
                  <c:pt idx="79">
                    <c:v>Winter_Weekend</c:v>
                  </c:pt>
                  <c:pt idx="80">
                    <c:v>Winter_Weekend</c:v>
                  </c:pt>
                  <c:pt idx="81">
                    <c:v>Winter_Weekend</c:v>
                  </c:pt>
                  <c:pt idx="82">
                    <c:v>Winter_Weekend</c:v>
                  </c:pt>
                  <c:pt idx="83">
                    <c:v>Winter_Weekend</c:v>
                  </c:pt>
                  <c:pt idx="84">
                    <c:v>Winter_Weekend</c:v>
                  </c:pt>
                  <c:pt idx="85">
                    <c:v>Winter_Weekend</c:v>
                  </c:pt>
                  <c:pt idx="86">
                    <c:v>Winter_Weekend</c:v>
                  </c:pt>
                  <c:pt idx="87">
                    <c:v>Winter_Weekend</c:v>
                  </c:pt>
                  <c:pt idx="88">
                    <c:v>Winter_Weekend</c:v>
                  </c:pt>
                  <c:pt idx="89">
                    <c:v>Winter_Weekend</c:v>
                  </c:pt>
                  <c:pt idx="90">
                    <c:v>Winter_Weekend</c:v>
                  </c:pt>
                  <c:pt idx="91">
                    <c:v>Winter_Weekend</c:v>
                  </c:pt>
                  <c:pt idx="92">
                    <c:v>Winter_Weekend</c:v>
                  </c:pt>
                  <c:pt idx="93">
                    <c:v>Winter_Weekend</c:v>
                  </c:pt>
                  <c:pt idx="94">
                    <c:v>Winter_Weekend</c:v>
                  </c:pt>
                  <c:pt idx="95">
                    <c:v>Winter_Weekend</c:v>
                  </c:pt>
                </c:lvl>
              </c:multiLvlStrCache>
            </c:multiLvlStrRef>
          </c:cat>
          <c:val>
            <c:numRef>
              <c:f>'Vehicle Parc'!$M$772:$M$867</c:f>
              <c:numCache>
                <c:formatCode>General</c:formatCode>
                <c:ptCount val="96"/>
                <c:pt idx="0">
                  <c:v>41421</c:v>
                </c:pt>
                <c:pt idx="1">
                  <c:v>40970</c:v>
                </c:pt>
                <c:pt idx="2">
                  <c:v>49215</c:v>
                </c:pt>
                <c:pt idx="3">
                  <c:v>53374</c:v>
                </c:pt>
                <c:pt idx="4">
                  <c:v>57630</c:v>
                </c:pt>
                <c:pt idx="5">
                  <c:v>57148</c:v>
                </c:pt>
                <c:pt idx="6">
                  <c:v>76926</c:v>
                </c:pt>
                <c:pt idx="7">
                  <c:v>172080</c:v>
                </c:pt>
                <c:pt idx="8">
                  <c:v>365350</c:v>
                </c:pt>
                <c:pt idx="9">
                  <c:v>559290</c:v>
                </c:pt>
                <c:pt idx="10">
                  <c:v>658530</c:v>
                </c:pt>
                <c:pt idx="11">
                  <c:v>724740</c:v>
                </c:pt>
                <c:pt idx="12">
                  <c:v>766660</c:v>
                </c:pt>
                <c:pt idx="13">
                  <c:v>754840</c:v>
                </c:pt>
                <c:pt idx="14">
                  <c:v>710140</c:v>
                </c:pt>
                <c:pt idx="15">
                  <c:v>638440</c:v>
                </c:pt>
                <c:pt idx="16">
                  <c:v>554480</c:v>
                </c:pt>
                <c:pt idx="17">
                  <c:v>460120</c:v>
                </c:pt>
                <c:pt idx="18">
                  <c:v>337790</c:v>
                </c:pt>
                <c:pt idx="19">
                  <c:v>228520</c:v>
                </c:pt>
                <c:pt idx="20">
                  <c:v>168820</c:v>
                </c:pt>
                <c:pt idx="21">
                  <c:v>142510</c:v>
                </c:pt>
                <c:pt idx="22">
                  <c:v>107450</c:v>
                </c:pt>
                <c:pt idx="23">
                  <c:v>64187</c:v>
                </c:pt>
                <c:pt idx="24">
                  <c:v>10097</c:v>
                </c:pt>
                <c:pt idx="25">
                  <c:v>11182</c:v>
                </c:pt>
                <c:pt idx="26">
                  <c:v>13514</c:v>
                </c:pt>
                <c:pt idx="27">
                  <c:v>12726</c:v>
                </c:pt>
                <c:pt idx="28">
                  <c:v>10680</c:v>
                </c:pt>
                <c:pt idx="29">
                  <c:v>10315</c:v>
                </c:pt>
                <c:pt idx="30">
                  <c:v>13062</c:v>
                </c:pt>
                <c:pt idx="31">
                  <c:v>21533</c:v>
                </c:pt>
                <c:pt idx="32">
                  <c:v>41761</c:v>
                </c:pt>
                <c:pt idx="33">
                  <c:v>60923</c:v>
                </c:pt>
                <c:pt idx="34">
                  <c:v>82030</c:v>
                </c:pt>
                <c:pt idx="35">
                  <c:v>103290</c:v>
                </c:pt>
                <c:pt idx="36">
                  <c:v>114600</c:v>
                </c:pt>
                <c:pt idx="37">
                  <c:v>119950</c:v>
                </c:pt>
                <c:pt idx="38">
                  <c:v>116470</c:v>
                </c:pt>
                <c:pt idx="39">
                  <c:v>107260</c:v>
                </c:pt>
                <c:pt idx="40">
                  <c:v>94219</c:v>
                </c:pt>
                <c:pt idx="41">
                  <c:v>76504</c:v>
                </c:pt>
                <c:pt idx="42">
                  <c:v>62612</c:v>
                </c:pt>
                <c:pt idx="43">
                  <c:v>48840</c:v>
                </c:pt>
                <c:pt idx="44">
                  <c:v>38566</c:v>
                </c:pt>
                <c:pt idx="45">
                  <c:v>30235</c:v>
                </c:pt>
                <c:pt idx="46">
                  <c:v>20929</c:v>
                </c:pt>
                <c:pt idx="47">
                  <c:v>14371</c:v>
                </c:pt>
                <c:pt idx="48">
                  <c:v>48250</c:v>
                </c:pt>
                <c:pt idx="49">
                  <c:v>47900</c:v>
                </c:pt>
                <c:pt idx="50">
                  <c:v>57449</c:v>
                </c:pt>
                <c:pt idx="51">
                  <c:v>62329</c:v>
                </c:pt>
                <c:pt idx="52">
                  <c:v>67272</c:v>
                </c:pt>
                <c:pt idx="53">
                  <c:v>66681</c:v>
                </c:pt>
                <c:pt idx="54">
                  <c:v>90008</c:v>
                </c:pt>
                <c:pt idx="55">
                  <c:v>201630</c:v>
                </c:pt>
                <c:pt idx="56">
                  <c:v>427710</c:v>
                </c:pt>
                <c:pt idx="57">
                  <c:v>653590</c:v>
                </c:pt>
                <c:pt idx="58">
                  <c:v>768840</c:v>
                </c:pt>
                <c:pt idx="59">
                  <c:v>846300</c:v>
                </c:pt>
                <c:pt idx="60">
                  <c:v>894790</c:v>
                </c:pt>
                <c:pt idx="61">
                  <c:v>880840</c:v>
                </c:pt>
                <c:pt idx="62">
                  <c:v>828470</c:v>
                </c:pt>
                <c:pt idx="63">
                  <c:v>744690</c:v>
                </c:pt>
                <c:pt idx="64">
                  <c:v>646660</c:v>
                </c:pt>
                <c:pt idx="65">
                  <c:v>536460</c:v>
                </c:pt>
                <c:pt idx="66">
                  <c:v>393450</c:v>
                </c:pt>
                <c:pt idx="67">
                  <c:v>266290</c:v>
                </c:pt>
                <c:pt idx="68">
                  <c:v>196800</c:v>
                </c:pt>
                <c:pt idx="69">
                  <c:v>166270</c:v>
                </c:pt>
                <c:pt idx="70">
                  <c:v>125090</c:v>
                </c:pt>
                <c:pt idx="71">
                  <c:v>74754</c:v>
                </c:pt>
                <c:pt idx="72">
                  <c:v>16564</c:v>
                </c:pt>
                <c:pt idx="73">
                  <c:v>18347</c:v>
                </c:pt>
                <c:pt idx="74">
                  <c:v>22173</c:v>
                </c:pt>
                <c:pt idx="75">
                  <c:v>20878</c:v>
                </c:pt>
                <c:pt idx="76">
                  <c:v>17522</c:v>
                </c:pt>
                <c:pt idx="77">
                  <c:v>16924</c:v>
                </c:pt>
                <c:pt idx="78">
                  <c:v>21432</c:v>
                </c:pt>
                <c:pt idx="79">
                  <c:v>35333</c:v>
                </c:pt>
                <c:pt idx="80">
                  <c:v>68525</c:v>
                </c:pt>
                <c:pt idx="81">
                  <c:v>99958</c:v>
                </c:pt>
                <c:pt idx="82">
                  <c:v>134590</c:v>
                </c:pt>
                <c:pt idx="83">
                  <c:v>169470</c:v>
                </c:pt>
                <c:pt idx="84">
                  <c:v>188020</c:v>
                </c:pt>
                <c:pt idx="85">
                  <c:v>196790</c:v>
                </c:pt>
                <c:pt idx="86">
                  <c:v>191090</c:v>
                </c:pt>
                <c:pt idx="87">
                  <c:v>175980</c:v>
                </c:pt>
                <c:pt idx="88">
                  <c:v>154570</c:v>
                </c:pt>
                <c:pt idx="89">
                  <c:v>125510</c:v>
                </c:pt>
                <c:pt idx="90">
                  <c:v>102720</c:v>
                </c:pt>
                <c:pt idx="91">
                  <c:v>80123</c:v>
                </c:pt>
                <c:pt idx="92">
                  <c:v>63270</c:v>
                </c:pt>
                <c:pt idx="93">
                  <c:v>49601</c:v>
                </c:pt>
                <c:pt idx="94">
                  <c:v>34334</c:v>
                </c:pt>
                <c:pt idx="95">
                  <c:v>23576</c:v>
                </c:pt>
              </c:numCache>
            </c:numRef>
          </c:val>
          <c:smooth val="0"/>
          <c:extLst>
            <c:ext xmlns:c16="http://schemas.microsoft.com/office/drawing/2014/chart" uri="{C3380CC4-5D6E-409C-BE32-E72D297353CC}">
              <c16:uniqueId val="{00000001-8B2C-4F96-A7B7-7A56C4EB6D51}"/>
            </c:ext>
          </c:extLst>
        </c:ser>
        <c:ser>
          <c:idx val="2"/>
          <c:order val="2"/>
          <c:tx>
            <c:strRef>
              <c:f>'Vehicle Parc'!$N$771</c:f>
              <c:strCache>
                <c:ptCount val="1"/>
                <c:pt idx="0">
                  <c:v>2050</c:v>
                </c:pt>
              </c:strCache>
            </c:strRef>
          </c:tx>
          <c:spPr>
            <a:ln w="28575" cap="rnd">
              <a:solidFill>
                <a:schemeClr val="accent3"/>
              </a:solidFill>
              <a:round/>
            </a:ln>
            <a:effectLst/>
          </c:spPr>
          <c:marker>
            <c:symbol val="none"/>
          </c:marker>
          <c:cat>
            <c:multiLvlStrRef>
              <c:f>'Vehicle Parc'!$J$772:$K$867</c:f>
              <c:multiLvlStrCache>
                <c:ptCount val="96"/>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1</c:v>
                  </c:pt>
                  <c:pt idx="25">
                    <c:v>2</c:v>
                  </c:pt>
                  <c:pt idx="26">
                    <c:v>3</c:v>
                  </c:pt>
                  <c:pt idx="27">
                    <c:v>4</c:v>
                  </c:pt>
                  <c:pt idx="28">
                    <c:v>5</c:v>
                  </c:pt>
                  <c:pt idx="29">
                    <c:v>6</c:v>
                  </c:pt>
                  <c:pt idx="30">
                    <c:v>7</c:v>
                  </c:pt>
                  <c:pt idx="31">
                    <c:v>8</c:v>
                  </c:pt>
                  <c:pt idx="32">
                    <c:v>9</c:v>
                  </c:pt>
                  <c:pt idx="33">
                    <c:v>10</c:v>
                  </c:pt>
                  <c:pt idx="34">
                    <c:v>11</c:v>
                  </c:pt>
                  <c:pt idx="35">
                    <c:v>12</c:v>
                  </c:pt>
                  <c:pt idx="36">
                    <c:v>13</c:v>
                  </c:pt>
                  <c:pt idx="37">
                    <c:v>14</c:v>
                  </c:pt>
                  <c:pt idx="38">
                    <c:v>15</c:v>
                  </c:pt>
                  <c:pt idx="39">
                    <c:v>16</c:v>
                  </c:pt>
                  <c:pt idx="40">
                    <c:v>17</c:v>
                  </c:pt>
                  <c:pt idx="41">
                    <c:v>18</c:v>
                  </c:pt>
                  <c:pt idx="42">
                    <c:v>19</c:v>
                  </c:pt>
                  <c:pt idx="43">
                    <c:v>20</c:v>
                  </c:pt>
                  <c:pt idx="44">
                    <c:v>21</c:v>
                  </c:pt>
                  <c:pt idx="45">
                    <c:v>22</c:v>
                  </c:pt>
                  <c:pt idx="46">
                    <c:v>23</c:v>
                  </c:pt>
                  <c:pt idx="47">
                    <c:v>24</c:v>
                  </c:pt>
                  <c:pt idx="48">
                    <c:v>1</c:v>
                  </c:pt>
                  <c:pt idx="49">
                    <c:v>2</c:v>
                  </c:pt>
                  <c:pt idx="50">
                    <c:v>3</c:v>
                  </c:pt>
                  <c:pt idx="51">
                    <c:v>4</c:v>
                  </c:pt>
                  <c:pt idx="52">
                    <c:v>5</c:v>
                  </c:pt>
                  <c:pt idx="53">
                    <c:v>6</c:v>
                  </c:pt>
                  <c:pt idx="54">
                    <c:v>7</c:v>
                  </c:pt>
                  <c:pt idx="55">
                    <c:v>8</c:v>
                  </c:pt>
                  <c:pt idx="56">
                    <c:v>9</c:v>
                  </c:pt>
                  <c:pt idx="57">
                    <c:v>10</c:v>
                  </c:pt>
                  <c:pt idx="58">
                    <c:v>11</c:v>
                  </c:pt>
                  <c:pt idx="59">
                    <c:v>12</c:v>
                  </c:pt>
                  <c:pt idx="60">
                    <c:v>13</c:v>
                  </c:pt>
                  <c:pt idx="61">
                    <c:v>14</c:v>
                  </c:pt>
                  <c:pt idx="62">
                    <c:v>15</c:v>
                  </c:pt>
                  <c:pt idx="63">
                    <c:v>16</c:v>
                  </c:pt>
                  <c:pt idx="64">
                    <c:v>17</c:v>
                  </c:pt>
                  <c:pt idx="65">
                    <c:v>18</c:v>
                  </c:pt>
                  <c:pt idx="66">
                    <c:v>19</c:v>
                  </c:pt>
                  <c:pt idx="67">
                    <c:v>20</c:v>
                  </c:pt>
                  <c:pt idx="68">
                    <c:v>21</c:v>
                  </c:pt>
                  <c:pt idx="69">
                    <c:v>22</c:v>
                  </c:pt>
                  <c:pt idx="70">
                    <c:v>23</c:v>
                  </c:pt>
                  <c:pt idx="71">
                    <c:v>24</c:v>
                  </c:pt>
                  <c:pt idx="72">
                    <c:v>1</c:v>
                  </c:pt>
                  <c:pt idx="73">
                    <c:v>2</c:v>
                  </c:pt>
                  <c:pt idx="74">
                    <c:v>3</c:v>
                  </c:pt>
                  <c:pt idx="75">
                    <c:v>4</c:v>
                  </c:pt>
                  <c:pt idx="76">
                    <c:v>5</c:v>
                  </c:pt>
                  <c:pt idx="77">
                    <c:v>6</c:v>
                  </c:pt>
                  <c:pt idx="78">
                    <c:v>7</c:v>
                  </c:pt>
                  <c:pt idx="79">
                    <c:v>8</c:v>
                  </c:pt>
                  <c:pt idx="80">
                    <c:v>9</c:v>
                  </c:pt>
                  <c:pt idx="81">
                    <c:v>10</c:v>
                  </c:pt>
                  <c:pt idx="82">
                    <c:v>11</c:v>
                  </c:pt>
                  <c:pt idx="83">
                    <c:v>12</c:v>
                  </c:pt>
                  <c:pt idx="84">
                    <c:v>13</c:v>
                  </c:pt>
                  <c:pt idx="85">
                    <c:v>14</c:v>
                  </c:pt>
                  <c:pt idx="86">
                    <c:v>15</c:v>
                  </c:pt>
                  <c:pt idx="87">
                    <c:v>16</c:v>
                  </c:pt>
                  <c:pt idx="88">
                    <c:v>17</c:v>
                  </c:pt>
                  <c:pt idx="89">
                    <c:v>18</c:v>
                  </c:pt>
                  <c:pt idx="90">
                    <c:v>19</c:v>
                  </c:pt>
                  <c:pt idx="91">
                    <c:v>20</c:v>
                  </c:pt>
                  <c:pt idx="92">
                    <c:v>21</c:v>
                  </c:pt>
                  <c:pt idx="93">
                    <c:v>22</c:v>
                  </c:pt>
                  <c:pt idx="94">
                    <c:v>23</c:v>
                  </c:pt>
                  <c:pt idx="95">
                    <c:v>24</c:v>
                  </c:pt>
                </c:lvl>
                <c:lvl>
                  <c:pt idx="0">
                    <c:v>Summer_Weekday</c:v>
                  </c:pt>
                  <c:pt idx="1">
                    <c:v>Summer_Weekday</c:v>
                  </c:pt>
                  <c:pt idx="2">
                    <c:v>Summer_Weekday</c:v>
                  </c:pt>
                  <c:pt idx="3">
                    <c:v>Summer_Weekday</c:v>
                  </c:pt>
                  <c:pt idx="4">
                    <c:v>Summer_Weekday</c:v>
                  </c:pt>
                  <c:pt idx="5">
                    <c:v>Summer_Weekday</c:v>
                  </c:pt>
                  <c:pt idx="6">
                    <c:v>Summer_Weekday</c:v>
                  </c:pt>
                  <c:pt idx="7">
                    <c:v>Summer_Weekday</c:v>
                  </c:pt>
                  <c:pt idx="8">
                    <c:v>Summer_Weekday</c:v>
                  </c:pt>
                  <c:pt idx="9">
                    <c:v>Summer_Weekday</c:v>
                  </c:pt>
                  <c:pt idx="10">
                    <c:v>Summer_Weekday</c:v>
                  </c:pt>
                  <c:pt idx="11">
                    <c:v>Summer_Weekday</c:v>
                  </c:pt>
                  <c:pt idx="12">
                    <c:v>Summer_Weekday</c:v>
                  </c:pt>
                  <c:pt idx="13">
                    <c:v>Summer_Weekday</c:v>
                  </c:pt>
                  <c:pt idx="14">
                    <c:v>Summer_Weekday</c:v>
                  </c:pt>
                  <c:pt idx="15">
                    <c:v>Summer_Weekday</c:v>
                  </c:pt>
                  <c:pt idx="16">
                    <c:v>Summer_Weekday</c:v>
                  </c:pt>
                  <c:pt idx="17">
                    <c:v>Summer_Weekday</c:v>
                  </c:pt>
                  <c:pt idx="18">
                    <c:v>Summer_Weekday</c:v>
                  </c:pt>
                  <c:pt idx="19">
                    <c:v>Summer_Weekday</c:v>
                  </c:pt>
                  <c:pt idx="20">
                    <c:v>Summer_Weekday</c:v>
                  </c:pt>
                  <c:pt idx="21">
                    <c:v>Summer_Weekday</c:v>
                  </c:pt>
                  <c:pt idx="22">
                    <c:v>Summer_Weekday</c:v>
                  </c:pt>
                  <c:pt idx="23">
                    <c:v>Summer_Weekday</c:v>
                  </c:pt>
                  <c:pt idx="24">
                    <c:v>Summer_Weekend</c:v>
                  </c:pt>
                  <c:pt idx="25">
                    <c:v>Summer_Weekend</c:v>
                  </c:pt>
                  <c:pt idx="26">
                    <c:v>Summer_Weekend</c:v>
                  </c:pt>
                  <c:pt idx="27">
                    <c:v>Summer_Weekend</c:v>
                  </c:pt>
                  <c:pt idx="28">
                    <c:v>Summer_Weekend</c:v>
                  </c:pt>
                  <c:pt idx="29">
                    <c:v>Summer_Weekend</c:v>
                  </c:pt>
                  <c:pt idx="30">
                    <c:v>Summer_Weekend</c:v>
                  </c:pt>
                  <c:pt idx="31">
                    <c:v>Summer_Weekend</c:v>
                  </c:pt>
                  <c:pt idx="32">
                    <c:v>Summer_Weekend</c:v>
                  </c:pt>
                  <c:pt idx="33">
                    <c:v>Summer_Weekend</c:v>
                  </c:pt>
                  <c:pt idx="34">
                    <c:v>Summer_Weekend</c:v>
                  </c:pt>
                  <c:pt idx="35">
                    <c:v>Summer_Weekend</c:v>
                  </c:pt>
                  <c:pt idx="36">
                    <c:v>Summer_Weekend</c:v>
                  </c:pt>
                  <c:pt idx="37">
                    <c:v>Summer_Weekend</c:v>
                  </c:pt>
                  <c:pt idx="38">
                    <c:v>Summer_Weekend</c:v>
                  </c:pt>
                  <c:pt idx="39">
                    <c:v>Summer_Weekend</c:v>
                  </c:pt>
                  <c:pt idx="40">
                    <c:v>Summer_Weekend</c:v>
                  </c:pt>
                  <c:pt idx="41">
                    <c:v>Summer_Weekend</c:v>
                  </c:pt>
                  <c:pt idx="42">
                    <c:v>Summer_Weekend</c:v>
                  </c:pt>
                  <c:pt idx="43">
                    <c:v>Summer_Weekend</c:v>
                  </c:pt>
                  <c:pt idx="44">
                    <c:v>Summer_Weekend</c:v>
                  </c:pt>
                  <c:pt idx="45">
                    <c:v>Summer_Weekend</c:v>
                  </c:pt>
                  <c:pt idx="46">
                    <c:v>Summer_Weekend</c:v>
                  </c:pt>
                  <c:pt idx="47">
                    <c:v>Summer_Weekend</c:v>
                  </c:pt>
                  <c:pt idx="48">
                    <c:v>Winter_Weekday</c:v>
                  </c:pt>
                  <c:pt idx="49">
                    <c:v>Winter_Weekday</c:v>
                  </c:pt>
                  <c:pt idx="50">
                    <c:v>Winter_Weekday</c:v>
                  </c:pt>
                  <c:pt idx="51">
                    <c:v>Winter_Weekday</c:v>
                  </c:pt>
                  <c:pt idx="52">
                    <c:v>Winter_Weekday</c:v>
                  </c:pt>
                  <c:pt idx="53">
                    <c:v>Winter_Weekday</c:v>
                  </c:pt>
                  <c:pt idx="54">
                    <c:v>Winter_Weekday</c:v>
                  </c:pt>
                  <c:pt idx="55">
                    <c:v>Winter_Weekday</c:v>
                  </c:pt>
                  <c:pt idx="56">
                    <c:v>Winter_Weekday</c:v>
                  </c:pt>
                  <c:pt idx="57">
                    <c:v>Winter_Weekday</c:v>
                  </c:pt>
                  <c:pt idx="58">
                    <c:v>Winter_Weekday</c:v>
                  </c:pt>
                  <c:pt idx="59">
                    <c:v>Winter_Weekday</c:v>
                  </c:pt>
                  <c:pt idx="60">
                    <c:v>Winter_Weekday</c:v>
                  </c:pt>
                  <c:pt idx="61">
                    <c:v>Winter_Weekday</c:v>
                  </c:pt>
                  <c:pt idx="62">
                    <c:v>Winter_Weekday</c:v>
                  </c:pt>
                  <c:pt idx="63">
                    <c:v>Winter_Weekday</c:v>
                  </c:pt>
                  <c:pt idx="64">
                    <c:v>Winter_Weekday</c:v>
                  </c:pt>
                  <c:pt idx="65">
                    <c:v>Winter_Weekday</c:v>
                  </c:pt>
                  <c:pt idx="66">
                    <c:v>Winter_Weekday</c:v>
                  </c:pt>
                  <c:pt idx="67">
                    <c:v>Winter_Weekday</c:v>
                  </c:pt>
                  <c:pt idx="68">
                    <c:v>Winter_Weekday</c:v>
                  </c:pt>
                  <c:pt idx="69">
                    <c:v>Winter_Weekday</c:v>
                  </c:pt>
                  <c:pt idx="70">
                    <c:v>Winter_Weekday</c:v>
                  </c:pt>
                  <c:pt idx="71">
                    <c:v>Winter_Weekday</c:v>
                  </c:pt>
                  <c:pt idx="72">
                    <c:v>Winter_Weekend</c:v>
                  </c:pt>
                  <c:pt idx="73">
                    <c:v>Winter_Weekend</c:v>
                  </c:pt>
                  <c:pt idx="74">
                    <c:v>Winter_Weekend</c:v>
                  </c:pt>
                  <c:pt idx="75">
                    <c:v>Winter_Weekend</c:v>
                  </c:pt>
                  <c:pt idx="76">
                    <c:v>Winter_Weekend</c:v>
                  </c:pt>
                  <c:pt idx="77">
                    <c:v>Winter_Weekend</c:v>
                  </c:pt>
                  <c:pt idx="78">
                    <c:v>Winter_Weekend</c:v>
                  </c:pt>
                  <c:pt idx="79">
                    <c:v>Winter_Weekend</c:v>
                  </c:pt>
                  <c:pt idx="80">
                    <c:v>Winter_Weekend</c:v>
                  </c:pt>
                  <c:pt idx="81">
                    <c:v>Winter_Weekend</c:v>
                  </c:pt>
                  <c:pt idx="82">
                    <c:v>Winter_Weekend</c:v>
                  </c:pt>
                  <c:pt idx="83">
                    <c:v>Winter_Weekend</c:v>
                  </c:pt>
                  <c:pt idx="84">
                    <c:v>Winter_Weekend</c:v>
                  </c:pt>
                  <c:pt idx="85">
                    <c:v>Winter_Weekend</c:v>
                  </c:pt>
                  <c:pt idx="86">
                    <c:v>Winter_Weekend</c:v>
                  </c:pt>
                  <c:pt idx="87">
                    <c:v>Winter_Weekend</c:v>
                  </c:pt>
                  <c:pt idx="88">
                    <c:v>Winter_Weekend</c:v>
                  </c:pt>
                  <c:pt idx="89">
                    <c:v>Winter_Weekend</c:v>
                  </c:pt>
                  <c:pt idx="90">
                    <c:v>Winter_Weekend</c:v>
                  </c:pt>
                  <c:pt idx="91">
                    <c:v>Winter_Weekend</c:v>
                  </c:pt>
                  <c:pt idx="92">
                    <c:v>Winter_Weekend</c:v>
                  </c:pt>
                  <c:pt idx="93">
                    <c:v>Winter_Weekend</c:v>
                  </c:pt>
                  <c:pt idx="94">
                    <c:v>Winter_Weekend</c:v>
                  </c:pt>
                  <c:pt idx="95">
                    <c:v>Winter_Weekend</c:v>
                  </c:pt>
                </c:lvl>
              </c:multiLvlStrCache>
            </c:multiLvlStrRef>
          </c:cat>
          <c:val>
            <c:numRef>
              <c:f>'Vehicle Parc'!$N$772:$N$867</c:f>
              <c:numCache>
                <c:formatCode>General</c:formatCode>
                <c:ptCount val="96"/>
                <c:pt idx="0">
                  <c:v>54382</c:v>
                </c:pt>
                <c:pt idx="1">
                  <c:v>53284</c:v>
                </c:pt>
                <c:pt idx="2">
                  <c:v>64270</c:v>
                </c:pt>
                <c:pt idx="3">
                  <c:v>69626</c:v>
                </c:pt>
                <c:pt idx="4">
                  <c:v>75257</c:v>
                </c:pt>
                <c:pt idx="5">
                  <c:v>74707</c:v>
                </c:pt>
                <c:pt idx="6">
                  <c:v>99839</c:v>
                </c:pt>
                <c:pt idx="7">
                  <c:v>222480</c:v>
                </c:pt>
                <c:pt idx="8">
                  <c:v>473510</c:v>
                </c:pt>
                <c:pt idx="9">
                  <c:v>728260</c:v>
                </c:pt>
                <c:pt idx="10">
                  <c:v>859550</c:v>
                </c:pt>
                <c:pt idx="11">
                  <c:v>945510</c:v>
                </c:pt>
                <c:pt idx="12">
                  <c:v>1001500</c:v>
                </c:pt>
                <c:pt idx="13">
                  <c:v>986570</c:v>
                </c:pt>
                <c:pt idx="14">
                  <c:v>928760</c:v>
                </c:pt>
                <c:pt idx="15">
                  <c:v>835370</c:v>
                </c:pt>
                <c:pt idx="16">
                  <c:v>725790</c:v>
                </c:pt>
                <c:pt idx="17">
                  <c:v>602740</c:v>
                </c:pt>
                <c:pt idx="18">
                  <c:v>443570</c:v>
                </c:pt>
                <c:pt idx="19">
                  <c:v>299790</c:v>
                </c:pt>
                <c:pt idx="20">
                  <c:v>221240</c:v>
                </c:pt>
                <c:pt idx="21">
                  <c:v>186360</c:v>
                </c:pt>
                <c:pt idx="22">
                  <c:v>141310</c:v>
                </c:pt>
                <c:pt idx="23">
                  <c:v>84320</c:v>
                </c:pt>
                <c:pt idx="24">
                  <c:v>9985.6</c:v>
                </c:pt>
                <c:pt idx="25">
                  <c:v>10292</c:v>
                </c:pt>
                <c:pt idx="26">
                  <c:v>12839</c:v>
                </c:pt>
                <c:pt idx="27">
                  <c:v>12329</c:v>
                </c:pt>
                <c:pt idx="28">
                  <c:v>10393</c:v>
                </c:pt>
                <c:pt idx="29">
                  <c:v>9782.2999999999993</c:v>
                </c:pt>
                <c:pt idx="30">
                  <c:v>12126</c:v>
                </c:pt>
                <c:pt idx="31">
                  <c:v>19565</c:v>
                </c:pt>
                <c:pt idx="32">
                  <c:v>37603</c:v>
                </c:pt>
                <c:pt idx="33">
                  <c:v>56962</c:v>
                </c:pt>
                <c:pt idx="34">
                  <c:v>76120</c:v>
                </c:pt>
                <c:pt idx="35">
                  <c:v>97110</c:v>
                </c:pt>
                <c:pt idx="36">
                  <c:v>108930</c:v>
                </c:pt>
                <c:pt idx="37">
                  <c:v>114230</c:v>
                </c:pt>
                <c:pt idx="38">
                  <c:v>112090</c:v>
                </c:pt>
                <c:pt idx="39">
                  <c:v>103320</c:v>
                </c:pt>
                <c:pt idx="40">
                  <c:v>91401</c:v>
                </c:pt>
                <c:pt idx="41">
                  <c:v>74791</c:v>
                </c:pt>
                <c:pt idx="42">
                  <c:v>60730</c:v>
                </c:pt>
                <c:pt idx="43">
                  <c:v>48094</c:v>
                </c:pt>
                <c:pt idx="44">
                  <c:v>37396</c:v>
                </c:pt>
                <c:pt idx="45">
                  <c:v>29753</c:v>
                </c:pt>
                <c:pt idx="46">
                  <c:v>20786</c:v>
                </c:pt>
                <c:pt idx="47">
                  <c:v>14163</c:v>
                </c:pt>
                <c:pt idx="48">
                  <c:v>57968</c:v>
                </c:pt>
                <c:pt idx="49">
                  <c:v>56798</c:v>
                </c:pt>
                <c:pt idx="50">
                  <c:v>68508</c:v>
                </c:pt>
                <c:pt idx="51">
                  <c:v>74217</c:v>
                </c:pt>
                <c:pt idx="52">
                  <c:v>80219</c:v>
                </c:pt>
                <c:pt idx="53">
                  <c:v>79633</c:v>
                </c:pt>
                <c:pt idx="54">
                  <c:v>106420</c:v>
                </c:pt>
                <c:pt idx="55">
                  <c:v>237150</c:v>
                </c:pt>
                <c:pt idx="56">
                  <c:v>504740</c:v>
                </c:pt>
                <c:pt idx="57">
                  <c:v>776280</c:v>
                </c:pt>
                <c:pt idx="58">
                  <c:v>916220</c:v>
                </c:pt>
                <c:pt idx="59">
                  <c:v>1007900</c:v>
                </c:pt>
                <c:pt idx="60">
                  <c:v>1067600</c:v>
                </c:pt>
                <c:pt idx="61">
                  <c:v>1051600</c:v>
                </c:pt>
                <c:pt idx="62">
                  <c:v>990000</c:v>
                </c:pt>
                <c:pt idx="63">
                  <c:v>890460</c:v>
                </c:pt>
                <c:pt idx="64">
                  <c:v>773640</c:v>
                </c:pt>
                <c:pt idx="65">
                  <c:v>642480</c:v>
                </c:pt>
                <c:pt idx="66">
                  <c:v>472820</c:v>
                </c:pt>
                <c:pt idx="67">
                  <c:v>319560</c:v>
                </c:pt>
                <c:pt idx="68">
                  <c:v>235830</c:v>
                </c:pt>
                <c:pt idx="69">
                  <c:v>198640</c:v>
                </c:pt>
                <c:pt idx="70">
                  <c:v>150630</c:v>
                </c:pt>
                <c:pt idx="71">
                  <c:v>89880</c:v>
                </c:pt>
                <c:pt idx="72">
                  <c:v>12815</c:v>
                </c:pt>
                <c:pt idx="73">
                  <c:v>13208</c:v>
                </c:pt>
                <c:pt idx="74">
                  <c:v>16477</c:v>
                </c:pt>
                <c:pt idx="75">
                  <c:v>15823</c:v>
                </c:pt>
                <c:pt idx="76">
                  <c:v>13338</c:v>
                </c:pt>
                <c:pt idx="77">
                  <c:v>12554</c:v>
                </c:pt>
                <c:pt idx="78">
                  <c:v>15562</c:v>
                </c:pt>
                <c:pt idx="79">
                  <c:v>25109</c:v>
                </c:pt>
                <c:pt idx="80">
                  <c:v>48258</c:v>
                </c:pt>
                <c:pt idx="81">
                  <c:v>73102</c:v>
                </c:pt>
                <c:pt idx="82">
                  <c:v>97688</c:v>
                </c:pt>
                <c:pt idx="83">
                  <c:v>124620</c:v>
                </c:pt>
                <c:pt idx="84">
                  <c:v>139790</c:v>
                </c:pt>
                <c:pt idx="85">
                  <c:v>146590</c:v>
                </c:pt>
                <c:pt idx="86">
                  <c:v>143840</c:v>
                </c:pt>
                <c:pt idx="87">
                  <c:v>132600</c:v>
                </c:pt>
                <c:pt idx="88">
                  <c:v>117300</c:v>
                </c:pt>
                <c:pt idx="89">
                  <c:v>95981</c:v>
                </c:pt>
                <c:pt idx="90">
                  <c:v>77936</c:v>
                </c:pt>
                <c:pt idx="91">
                  <c:v>61720</c:v>
                </c:pt>
                <c:pt idx="92">
                  <c:v>47991</c:v>
                </c:pt>
                <c:pt idx="93">
                  <c:v>38183</c:v>
                </c:pt>
                <c:pt idx="94">
                  <c:v>26675</c:v>
                </c:pt>
                <c:pt idx="95">
                  <c:v>18176</c:v>
                </c:pt>
              </c:numCache>
            </c:numRef>
          </c:val>
          <c:smooth val="0"/>
          <c:extLst>
            <c:ext xmlns:c16="http://schemas.microsoft.com/office/drawing/2014/chart" uri="{C3380CC4-5D6E-409C-BE32-E72D297353CC}">
              <c16:uniqueId val="{00000002-8B2C-4F96-A7B7-7A56C4EB6D51}"/>
            </c:ext>
          </c:extLst>
        </c:ser>
        <c:dLbls>
          <c:showLegendKey val="0"/>
          <c:showVal val="0"/>
          <c:showCatName val="0"/>
          <c:showSerName val="0"/>
          <c:showPercent val="0"/>
          <c:showBubbleSize val="0"/>
        </c:dLbls>
        <c:smooth val="0"/>
        <c:axId val="857869551"/>
        <c:axId val="699572527"/>
      </c:lineChart>
      <c:catAx>
        <c:axId val="85786955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9572527"/>
        <c:crosses val="autoZero"/>
        <c:auto val="1"/>
        <c:lblAlgn val="ctr"/>
        <c:lblOffset val="100"/>
        <c:tickMarkSkip val="1"/>
        <c:noMultiLvlLbl val="0"/>
      </c:catAx>
      <c:valAx>
        <c:axId val="6995725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7869551"/>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Work Charging Profile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625275602732044E-2"/>
          <c:y val="6.6129569099696292E-2"/>
          <c:w val="0.92212738354368473"/>
          <c:h val="0.7163703500994556"/>
        </c:manualLayout>
      </c:layout>
      <c:lineChart>
        <c:grouping val="standard"/>
        <c:varyColors val="0"/>
        <c:ser>
          <c:idx val="1"/>
          <c:order val="0"/>
          <c:tx>
            <c:strRef>
              <c:f>'Vehicle Parc'!$S$771</c:f>
              <c:strCache>
                <c:ptCount val="1"/>
                <c:pt idx="0">
                  <c:v>2015</c:v>
                </c:pt>
              </c:strCache>
            </c:strRef>
          </c:tx>
          <c:spPr>
            <a:ln w="28575" cap="rnd">
              <a:solidFill>
                <a:schemeClr val="accent2"/>
              </a:solidFill>
              <a:round/>
            </a:ln>
            <a:effectLst/>
          </c:spPr>
          <c:marker>
            <c:symbol val="none"/>
          </c:marker>
          <c:cat>
            <c:strRef>
              <c:extLst>
                <c:ext xmlns:c15="http://schemas.microsoft.com/office/drawing/2012/chart" uri="{02D57815-91ED-43cb-92C2-25804820EDAC}">
                  <c15:fullRef>
                    <c15:sqref>'Vehicle Parc'!$Q$772:$Q$867</c15:sqref>
                  </c15:fullRef>
                </c:ext>
              </c:extLst>
              <c:f>'Vehicle Parc'!$Q$773:$Q$867</c:f>
              <c:strCache>
                <c:ptCount val="95"/>
                <c:pt idx="0">
                  <c:v>Summer_Weekday</c:v>
                </c:pt>
                <c:pt idx="1">
                  <c:v>Summer_Weekday</c:v>
                </c:pt>
                <c:pt idx="2">
                  <c:v>Summer_Weekday</c:v>
                </c:pt>
                <c:pt idx="3">
                  <c:v>Summer_Weekday</c:v>
                </c:pt>
                <c:pt idx="4">
                  <c:v>Summer_Weekday</c:v>
                </c:pt>
                <c:pt idx="5">
                  <c:v>Summer_Weekday</c:v>
                </c:pt>
                <c:pt idx="6">
                  <c:v>Summer_Weekday</c:v>
                </c:pt>
                <c:pt idx="7">
                  <c:v>Summer_Weekday</c:v>
                </c:pt>
                <c:pt idx="8">
                  <c:v>Summer_Weekday</c:v>
                </c:pt>
                <c:pt idx="9">
                  <c:v>Summer_Weekday</c:v>
                </c:pt>
                <c:pt idx="10">
                  <c:v>Summer_Weekday</c:v>
                </c:pt>
                <c:pt idx="11">
                  <c:v>Summer_Weekday</c:v>
                </c:pt>
                <c:pt idx="12">
                  <c:v>Summer_Weekday</c:v>
                </c:pt>
                <c:pt idx="13">
                  <c:v>Summer_Weekday</c:v>
                </c:pt>
                <c:pt idx="14">
                  <c:v>Summer_Weekday</c:v>
                </c:pt>
                <c:pt idx="15">
                  <c:v>Summer_Weekday</c:v>
                </c:pt>
                <c:pt idx="16">
                  <c:v>Summer_Weekday</c:v>
                </c:pt>
                <c:pt idx="17">
                  <c:v>Summer_Weekday</c:v>
                </c:pt>
                <c:pt idx="18">
                  <c:v>Summer_Weekday</c:v>
                </c:pt>
                <c:pt idx="19">
                  <c:v>Summer_Weekday</c:v>
                </c:pt>
                <c:pt idx="20">
                  <c:v>Summer_Weekday</c:v>
                </c:pt>
                <c:pt idx="21">
                  <c:v>Summer_Weekday</c:v>
                </c:pt>
                <c:pt idx="22">
                  <c:v>Summer_Weekday</c:v>
                </c:pt>
                <c:pt idx="23">
                  <c:v>Summer_Weekend</c:v>
                </c:pt>
                <c:pt idx="24">
                  <c:v>Summer_Weekend</c:v>
                </c:pt>
                <c:pt idx="25">
                  <c:v>Summer_Weekend</c:v>
                </c:pt>
                <c:pt idx="26">
                  <c:v>Summer_Weekend</c:v>
                </c:pt>
                <c:pt idx="27">
                  <c:v>Summer_Weekend</c:v>
                </c:pt>
                <c:pt idx="28">
                  <c:v>Summer_Weekend</c:v>
                </c:pt>
                <c:pt idx="29">
                  <c:v>Summer_Weekend</c:v>
                </c:pt>
                <c:pt idx="30">
                  <c:v>Summer_Weekend</c:v>
                </c:pt>
                <c:pt idx="31">
                  <c:v>Summer_Weekend</c:v>
                </c:pt>
                <c:pt idx="32">
                  <c:v>Summer_Weekend</c:v>
                </c:pt>
                <c:pt idx="33">
                  <c:v>Summer_Weekend</c:v>
                </c:pt>
                <c:pt idx="34">
                  <c:v>Summer_Weekend</c:v>
                </c:pt>
                <c:pt idx="35">
                  <c:v>Summer_Weekend</c:v>
                </c:pt>
                <c:pt idx="36">
                  <c:v>Summer_Weekend</c:v>
                </c:pt>
                <c:pt idx="37">
                  <c:v>Summer_Weekend</c:v>
                </c:pt>
                <c:pt idx="38">
                  <c:v>Summer_Weekend</c:v>
                </c:pt>
                <c:pt idx="39">
                  <c:v>Summer_Weekend</c:v>
                </c:pt>
                <c:pt idx="40">
                  <c:v>Summer_Weekend</c:v>
                </c:pt>
                <c:pt idx="41">
                  <c:v>Summer_Weekend</c:v>
                </c:pt>
                <c:pt idx="42">
                  <c:v>Summer_Weekend</c:v>
                </c:pt>
                <c:pt idx="43">
                  <c:v>Summer_Weekend</c:v>
                </c:pt>
                <c:pt idx="44">
                  <c:v>Summer_Weekend</c:v>
                </c:pt>
                <c:pt idx="45">
                  <c:v>Summer_Weekend</c:v>
                </c:pt>
                <c:pt idx="46">
                  <c:v>Summer_Weekend</c:v>
                </c:pt>
                <c:pt idx="47">
                  <c:v>Winter_Weekday</c:v>
                </c:pt>
                <c:pt idx="48">
                  <c:v>Winter_Weekday</c:v>
                </c:pt>
                <c:pt idx="49">
                  <c:v>Winter_Weekday</c:v>
                </c:pt>
                <c:pt idx="50">
                  <c:v>Winter_Weekday</c:v>
                </c:pt>
                <c:pt idx="51">
                  <c:v>Winter_Weekday</c:v>
                </c:pt>
                <c:pt idx="52">
                  <c:v>Winter_Weekday</c:v>
                </c:pt>
                <c:pt idx="53">
                  <c:v>Winter_Weekday</c:v>
                </c:pt>
                <c:pt idx="54">
                  <c:v>Winter_Weekday</c:v>
                </c:pt>
                <c:pt idx="55">
                  <c:v>Winter_Weekday</c:v>
                </c:pt>
                <c:pt idx="56">
                  <c:v>Winter_Weekday</c:v>
                </c:pt>
                <c:pt idx="57">
                  <c:v>Winter_Weekday</c:v>
                </c:pt>
                <c:pt idx="58">
                  <c:v>Winter_Weekday</c:v>
                </c:pt>
                <c:pt idx="59">
                  <c:v>Winter_Weekday</c:v>
                </c:pt>
                <c:pt idx="60">
                  <c:v>Winter_Weekday</c:v>
                </c:pt>
                <c:pt idx="61">
                  <c:v>Winter_Weekday</c:v>
                </c:pt>
                <c:pt idx="62">
                  <c:v>Winter_Weekday</c:v>
                </c:pt>
                <c:pt idx="63">
                  <c:v>Winter_Weekday</c:v>
                </c:pt>
                <c:pt idx="64">
                  <c:v>Winter_Weekday</c:v>
                </c:pt>
                <c:pt idx="65">
                  <c:v>Winter_Weekday</c:v>
                </c:pt>
                <c:pt idx="66">
                  <c:v>Winter_Weekday</c:v>
                </c:pt>
                <c:pt idx="67">
                  <c:v>Winter_Weekday</c:v>
                </c:pt>
                <c:pt idx="68">
                  <c:v>Winter_Weekday</c:v>
                </c:pt>
                <c:pt idx="69">
                  <c:v>Winter_Weekday</c:v>
                </c:pt>
                <c:pt idx="70">
                  <c:v>Winter_Weekday</c:v>
                </c:pt>
                <c:pt idx="71">
                  <c:v>Winter_Weekend</c:v>
                </c:pt>
                <c:pt idx="72">
                  <c:v>Winter_Weekend</c:v>
                </c:pt>
                <c:pt idx="73">
                  <c:v>Winter_Weekend</c:v>
                </c:pt>
                <c:pt idx="74">
                  <c:v>Winter_Weekend</c:v>
                </c:pt>
                <c:pt idx="75">
                  <c:v>Winter_Weekend</c:v>
                </c:pt>
                <c:pt idx="76">
                  <c:v>Winter_Weekend</c:v>
                </c:pt>
                <c:pt idx="77">
                  <c:v>Winter_Weekend</c:v>
                </c:pt>
                <c:pt idx="78">
                  <c:v>Winter_Weekend</c:v>
                </c:pt>
                <c:pt idx="79">
                  <c:v>Winter_Weekend</c:v>
                </c:pt>
                <c:pt idx="80">
                  <c:v>Winter_Weekend</c:v>
                </c:pt>
                <c:pt idx="81">
                  <c:v>Winter_Weekend</c:v>
                </c:pt>
                <c:pt idx="82">
                  <c:v>Winter_Weekend</c:v>
                </c:pt>
                <c:pt idx="83">
                  <c:v>Winter_Weekend</c:v>
                </c:pt>
                <c:pt idx="84">
                  <c:v>Winter_Weekend</c:v>
                </c:pt>
                <c:pt idx="85">
                  <c:v>Winter_Weekend</c:v>
                </c:pt>
                <c:pt idx="86">
                  <c:v>Winter_Weekend</c:v>
                </c:pt>
                <c:pt idx="87">
                  <c:v>Winter_Weekend</c:v>
                </c:pt>
                <c:pt idx="88">
                  <c:v>Winter_Weekend</c:v>
                </c:pt>
                <c:pt idx="89">
                  <c:v>Winter_Weekend</c:v>
                </c:pt>
                <c:pt idx="90">
                  <c:v>Winter_Weekend</c:v>
                </c:pt>
                <c:pt idx="91">
                  <c:v>Winter_Weekend</c:v>
                </c:pt>
                <c:pt idx="92">
                  <c:v>Winter_Weekend</c:v>
                </c:pt>
                <c:pt idx="93">
                  <c:v>Winter_Weekend</c:v>
                </c:pt>
                <c:pt idx="94">
                  <c:v>Winter_Weekend</c:v>
                </c:pt>
              </c:strCache>
            </c:strRef>
          </c:cat>
          <c:val>
            <c:numRef>
              <c:extLst>
                <c:ext xmlns:c15="http://schemas.microsoft.com/office/drawing/2012/chart" uri="{02D57815-91ED-43cb-92C2-25804820EDAC}">
                  <c15:fullRef>
                    <c15:sqref>'Vehicle Parc'!$S$772:$S$867</c15:sqref>
                  </c15:fullRef>
                </c:ext>
              </c:extLst>
              <c:f>'Vehicle Parc'!$S$773:$S$867</c:f>
              <c:numCache>
                <c:formatCode>General</c:formatCode>
                <c:ptCount val="95"/>
                <c:pt idx="0">
                  <c:v>2.7528999999999999</c:v>
                </c:pt>
                <c:pt idx="1">
                  <c:v>2.7404000000000002</c:v>
                </c:pt>
                <c:pt idx="2">
                  <c:v>13.685</c:v>
                </c:pt>
                <c:pt idx="3">
                  <c:v>27.382999999999999</c:v>
                </c:pt>
                <c:pt idx="4">
                  <c:v>46.558</c:v>
                </c:pt>
                <c:pt idx="5">
                  <c:v>134.15</c:v>
                </c:pt>
                <c:pt idx="6">
                  <c:v>695.21</c:v>
                </c:pt>
                <c:pt idx="7">
                  <c:v>1018.9</c:v>
                </c:pt>
                <c:pt idx="8">
                  <c:v>1213.7</c:v>
                </c:pt>
                <c:pt idx="9">
                  <c:v>1536.9</c:v>
                </c:pt>
                <c:pt idx="10">
                  <c:v>1797.3</c:v>
                </c:pt>
                <c:pt idx="11">
                  <c:v>1838.7</c:v>
                </c:pt>
                <c:pt idx="12">
                  <c:v>3406.4</c:v>
                </c:pt>
                <c:pt idx="13">
                  <c:v>12405</c:v>
                </c:pt>
                <c:pt idx="14">
                  <c:v>22699</c:v>
                </c:pt>
                <c:pt idx="15">
                  <c:v>29339</c:v>
                </c:pt>
                <c:pt idx="16">
                  <c:v>36922</c:v>
                </c:pt>
                <c:pt idx="17">
                  <c:v>35182</c:v>
                </c:pt>
                <c:pt idx="18">
                  <c:v>29696</c:v>
                </c:pt>
                <c:pt idx="19">
                  <c:v>13578</c:v>
                </c:pt>
                <c:pt idx="20">
                  <c:v>4726.6000000000004</c:v>
                </c:pt>
                <c:pt idx="21">
                  <c:v>1767.2</c:v>
                </c:pt>
                <c:pt idx="22">
                  <c:v>666.05</c:v>
                </c:pt>
                <c:pt idx="23">
                  <c:v>40.694000000000003</c:v>
                </c:pt>
                <c:pt idx="24">
                  <c:v>40.758000000000003</c:v>
                </c:pt>
                <c:pt idx="25">
                  <c:v>57.619</c:v>
                </c:pt>
                <c:pt idx="26">
                  <c:v>57.646000000000001</c:v>
                </c:pt>
                <c:pt idx="27">
                  <c:v>66.075999999999993</c:v>
                </c:pt>
                <c:pt idx="28">
                  <c:v>57.658999999999999</c:v>
                </c:pt>
                <c:pt idx="29">
                  <c:v>108.23</c:v>
                </c:pt>
                <c:pt idx="30">
                  <c:v>162.46</c:v>
                </c:pt>
                <c:pt idx="31">
                  <c:v>234.2</c:v>
                </c:pt>
                <c:pt idx="32">
                  <c:v>257.5</c:v>
                </c:pt>
                <c:pt idx="33">
                  <c:v>268.08</c:v>
                </c:pt>
                <c:pt idx="34">
                  <c:v>287.06</c:v>
                </c:pt>
                <c:pt idx="35">
                  <c:v>274.45</c:v>
                </c:pt>
                <c:pt idx="36">
                  <c:v>282.86</c:v>
                </c:pt>
                <c:pt idx="37">
                  <c:v>289.19</c:v>
                </c:pt>
                <c:pt idx="38">
                  <c:v>276.56</c:v>
                </c:pt>
                <c:pt idx="39">
                  <c:v>244.92</c:v>
                </c:pt>
                <c:pt idx="40">
                  <c:v>243.41</c:v>
                </c:pt>
                <c:pt idx="41">
                  <c:v>192.83</c:v>
                </c:pt>
                <c:pt idx="42">
                  <c:v>125.3</c:v>
                </c:pt>
                <c:pt idx="43">
                  <c:v>91.474000000000004</c:v>
                </c:pt>
                <c:pt idx="44">
                  <c:v>66.129000000000005</c:v>
                </c:pt>
                <c:pt idx="45">
                  <c:v>49.228000000000002</c:v>
                </c:pt>
                <c:pt idx="46">
                  <c:v>7.7420000000000003E-2</c:v>
                </c:pt>
                <c:pt idx="47">
                  <c:v>263.42</c:v>
                </c:pt>
                <c:pt idx="48">
                  <c:v>4.1273</c:v>
                </c:pt>
                <c:pt idx="49">
                  <c:v>4.0617999999999999</c:v>
                </c:pt>
                <c:pt idx="50">
                  <c:v>20.283000000000001</c:v>
                </c:pt>
                <c:pt idx="51">
                  <c:v>40.585999999999999</c:v>
                </c:pt>
                <c:pt idx="52">
                  <c:v>69.004999999999995</c:v>
                </c:pt>
                <c:pt idx="53">
                  <c:v>198.82</c:v>
                </c:pt>
                <c:pt idx="54">
                  <c:v>1030.4000000000001</c:v>
                </c:pt>
                <c:pt idx="55">
                  <c:v>1510.2</c:v>
                </c:pt>
                <c:pt idx="56">
                  <c:v>1798.9</c:v>
                </c:pt>
                <c:pt idx="57">
                  <c:v>2277.9</c:v>
                </c:pt>
                <c:pt idx="58">
                  <c:v>2663.9</c:v>
                </c:pt>
                <c:pt idx="59">
                  <c:v>2725.4</c:v>
                </c:pt>
                <c:pt idx="60">
                  <c:v>4593.3</c:v>
                </c:pt>
                <c:pt idx="61">
                  <c:v>15197</c:v>
                </c:pt>
                <c:pt idx="62">
                  <c:v>27267</c:v>
                </c:pt>
                <c:pt idx="63">
                  <c:v>35106</c:v>
                </c:pt>
                <c:pt idx="64">
                  <c:v>43936</c:v>
                </c:pt>
                <c:pt idx="65">
                  <c:v>41772</c:v>
                </c:pt>
                <c:pt idx="66">
                  <c:v>35144</c:v>
                </c:pt>
                <c:pt idx="67">
                  <c:v>16079</c:v>
                </c:pt>
                <c:pt idx="68">
                  <c:v>5606.5</c:v>
                </c:pt>
                <c:pt idx="69">
                  <c:v>2110.6</c:v>
                </c:pt>
                <c:pt idx="70">
                  <c:v>796.18</c:v>
                </c:pt>
                <c:pt idx="71">
                  <c:v>58.509</c:v>
                </c:pt>
                <c:pt idx="72">
                  <c:v>58.573</c:v>
                </c:pt>
                <c:pt idx="73">
                  <c:v>82.816000000000003</c:v>
                </c:pt>
                <c:pt idx="74">
                  <c:v>82.841999999999999</c:v>
                </c:pt>
                <c:pt idx="75">
                  <c:v>94.963999999999999</c:v>
                </c:pt>
                <c:pt idx="76">
                  <c:v>82.855000000000004</c:v>
                </c:pt>
                <c:pt idx="77">
                  <c:v>155.57</c:v>
                </c:pt>
                <c:pt idx="78">
                  <c:v>233.51</c:v>
                </c:pt>
                <c:pt idx="79">
                  <c:v>336.62</c:v>
                </c:pt>
                <c:pt idx="80">
                  <c:v>370.07</c:v>
                </c:pt>
                <c:pt idx="81">
                  <c:v>385.26</c:v>
                </c:pt>
                <c:pt idx="82">
                  <c:v>412.55</c:v>
                </c:pt>
                <c:pt idx="83">
                  <c:v>394.4</c:v>
                </c:pt>
                <c:pt idx="84">
                  <c:v>406.5</c:v>
                </c:pt>
                <c:pt idx="85">
                  <c:v>415.6</c:v>
                </c:pt>
                <c:pt idx="86">
                  <c:v>397.43</c:v>
                </c:pt>
                <c:pt idx="87">
                  <c:v>351.95</c:v>
                </c:pt>
                <c:pt idx="88">
                  <c:v>349.81</c:v>
                </c:pt>
                <c:pt idx="89">
                  <c:v>277.08</c:v>
                </c:pt>
                <c:pt idx="90">
                  <c:v>180.03</c:v>
                </c:pt>
                <c:pt idx="91">
                  <c:v>131.43</c:v>
                </c:pt>
                <c:pt idx="92">
                  <c:v>95.016999999999996</c:v>
                </c:pt>
                <c:pt idx="93">
                  <c:v>70.733999999999995</c:v>
                </c:pt>
                <c:pt idx="94">
                  <c:v>7.7420000000000003E-2</c:v>
                </c:pt>
              </c:numCache>
            </c:numRef>
          </c:val>
          <c:smooth val="0"/>
          <c:extLst>
            <c:ext xmlns:c16="http://schemas.microsoft.com/office/drawing/2014/chart" uri="{C3380CC4-5D6E-409C-BE32-E72D297353CC}">
              <c16:uniqueId val="{00000001-42DB-46FD-A595-63D9A32DEF21}"/>
            </c:ext>
          </c:extLst>
        </c:ser>
        <c:ser>
          <c:idx val="2"/>
          <c:order val="1"/>
          <c:tx>
            <c:strRef>
              <c:f>'Vehicle Parc'!$T$771</c:f>
              <c:strCache>
                <c:ptCount val="1"/>
                <c:pt idx="0">
                  <c:v>2030</c:v>
                </c:pt>
              </c:strCache>
            </c:strRef>
          </c:tx>
          <c:spPr>
            <a:ln w="28575" cap="rnd">
              <a:solidFill>
                <a:schemeClr val="accent3"/>
              </a:solidFill>
              <a:round/>
            </a:ln>
            <a:effectLst/>
          </c:spPr>
          <c:marker>
            <c:symbol val="none"/>
          </c:marker>
          <c:cat>
            <c:strRef>
              <c:extLst>
                <c:ext xmlns:c15="http://schemas.microsoft.com/office/drawing/2012/chart" uri="{02D57815-91ED-43cb-92C2-25804820EDAC}">
                  <c15:fullRef>
                    <c15:sqref>'Vehicle Parc'!$Q$772:$Q$867</c15:sqref>
                  </c15:fullRef>
                </c:ext>
              </c:extLst>
              <c:f>'Vehicle Parc'!$Q$773:$Q$867</c:f>
              <c:strCache>
                <c:ptCount val="95"/>
                <c:pt idx="0">
                  <c:v>Summer_Weekday</c:v>
                </c:pt>
                <c:pt idx="1">
                  <c:v>Summer_Weekday</c:v>
                </c:pt>
                <c:pt idx="2">
                  <c:v>Summer_Weekday</c:v>
                </c:pt>
                <c:pt idx="3">
                  <c:v>Summer_Weekday</c:v>
                </c:pt>
                <c:pt idx="4">
                  <c:v>Summer_Weekday</c:v>
                </c:pt>
                <c:pt idx="5">
                  <c:v>Summer_Weekday</c:v>
                </c:pt>
                <c:pt idx="6">
                  <c:v>Summer_Weekday</c:v>
                </c:pt>
                <c:pt idx="7">
                  <c:v>Summer_Weekday</c:v>
                </c:pt>
                <c:pt idx="8">
                  <c:v>Summer_Weekday</c:v>
                </c:pt>
                <c:pt idx="9">
                  <c:v>Summer_Weekday</c:v>
                </c:pt>
                <c:pt idx="10">
                  <c:v>Summer_Weekday</c:v>
                </c:pt>
                <c:pt idx="11">
                  <c:v>Summer_Weekday</c:v>
                </c:pt>
                <c:pt idx="12">
                  <c:v>Summer_Weekday</c:v>
                </c:pt>
                <c:pt idx="13">
                  <c:v>Summer_Weekday</c:v>
                </c:pt>
                <c:pt idx="14">
                  <c:v>Summer_Weekday</c:v>
                </c:pt>
                <c:pt idx="15">
                  <c:v>Summer_Weekday</c:v>
                </c:pt>
                <c:pt idx="16">
                  <c:v>Summer_Weekday</c:v>
                </c:pt>
                <c:pt idx="17">
                  <c:v>Summer_Weekday</c:v>
                </c:pt>
                <c:pt idx="18">
                  <c:v>Summer_Weekday</c:v>
                </c:pt>
                <c:pt idx="19">
                  <c:v>Summer_Weekday</c:v>
                </c:pt>
                <c:pt idx="20">
                  <c:v>Summer_Weekday</c:v>
                </c:pt>
                <c:pt idx="21">
                  <c:v>Summer_Weekday</c:v>
                </c:pt>
                <c:pt idx="22">
                  <c:v>Summer_Weekday</c:v>
                </c:pt>
                <c:pt idx="23">
                  <c:v>Summer_Weekend</c:v>
                </c:pt>
                <c:pt idx="24">
                  <c:v>Summer_Weekend</c:v>
                </c:pt>
                <c:pt idx="25">
                  <c:v>Summer_Weekend</c:v>
                </c:pt>
                <c:pt idx="26">
                  <c:v>Summer_Weekend</c:v>
                </c:pt>
                <c:pt idx="27">
                  <c:v>Summer_Weekend</c:v>
                </c:pt>
                <c:pt idx="28">
                  <c:v>Summer_Weekend</c:v>
                </c:pt>
                <c:pt idx="29">
                  <c:v>Summer_Weekend</c:v>
                </c:pt>
                <c:pt idx="30">
                  <c:v>Summer_Weekend</c:v>
                </c:pt>
                <c:pt idx="31">
                  <c:v>Summer_Weekend</c:v>
                </c:pt>
                <c:pt idx="32">
                  <c:v>Summer_Weekend</c:v>
                </c:pt>
                <c:pt idx="33">
                  <c:v>Summer_Weekend</c:v>
                </c:pt>
                <c:pt idx="34">
                  <c:v>Summer_Weekend</c:v>
                </c:pt>
                <c:pt idx="35">
                  <c:v>Summer_Weekend</c:v>
                </c:pt>
                <c:pt idx="36">
                  <c:v>Summer_Weekend</c:v>
                </c:pt>
                <c:pt idx="37">
                  <c:v>Summer_Weekend</c:v>
                </c:pt>
                <c:pt idx="38">
                  <c:v>Summer_Weekend</c:v>
                </c:pt>
                <c:pt idx="39">
                  <c:v>Summer_Weekend</c:v>
                </c:pt>
                <c:pt idx="40">
                  <c:v>Summer_Weekend</c:v>
                </c:pt>
                <c:pt idx="41">
                  <c:v>Summer_Weekend</c:v>
                </c:pt>
                <c:pt idx="42">
                  <c:v>Summer_Weekend</c:v>
                </c:pt>
                <c:pt idx="43">
                  <c:v>Summer_Weekend</c:v>
                </c:pt>
                <c:pt idx="44">
                  <c:v>Summer_Weekend</c:v>
                </c:pt>
                <c:pt idx="45">
                  <c:v>Summer_Weekend</c:v>
                </c:pt>
                <c:pt idx="46">
                  <c:v>Summer_Weekend</c:v>
                </c:pt>
                <c:pt idx="47">
                  <c:v>Winter_Weekday</c:v>
                </c:pt>
                <c:pt idx="48">
                  <c:v>Winter_Weekday</c:v>
                </c:pt>
                <c:pt idx="49">
                  <c:v>Winter_Weekday</c:v>
                </c:pt>
                <c:pt idx="50">
                  <c:v>Winter_Weekday</c:v>
                </c:pt>
                <c:pt idx="51">
                  <c:v>Winter_Weekday</c:v>
                </c:pt>
                <c:pt idx="52">
                  <c:v>Winter_Weekday</c:v>
                </c:pt>
                <c:pt idx="53">
                  <c:v>Winter_Weekday</c:v>
                </c:pt>
                <c:pt idx="54">
                  <c:v>Winter_Weekday</c:v>
                </c:pt>
                <c:pt idx="55">
                  <c:v>Winter_Weekday</c:v>
                </c:pt>
                <c:pt idx="56">
                  <c:v>Winter_Weekday</c:v>
                </c:pt>
                <c:pt idx="57">
                  <c:v>Winter_Weekday</c:v>
                </c:pt>
                <c:pt idx="58">
                  <c:v>Winter_Weekday</c:v>
                </c:pt>
                <c:pt idx="59">
                  <c:v>Winter_Weekday</c:v>
                </c:pt>
                <c:pt idx="60">
                  <c:v>Winter_Weekday</c:v>
                </c:pt>
                <c:pt idx="61">
                  <c:v>Winter_Weekday</c:v>
                </c:pt>
                <c:pt idx="62">
                  <c:v>Winter_Weekday</c:v>
                </c:pt>
                <c:pt idx="63">
                  <c:v>Winter_Weekday</c:v>
                </c:pt>
                <c:pt idx="64">
                  <c:v>Winter_Weekday</c:v>
                </c:pt>
                <c:pt idx="65">
                  <c:v>Winter_Weekday</c:v>
                </c:pt>
                <c:pt idx="66">
                  <c:v>Winter_Weekday</c:v>
                </c:pt>
                <c:pt idx="67">
                  <c:v>Winter_Weekday</c:v>
                </c:pt>
                <c:pt idx="68">
                  <c:v>Winter_Weekday</c:v>
                </c:pt>
                <c:pt idx="69">
                  <c:v>Winter_Weekday</c:v>
                </c:pt>
                <c:pt idx="70">
                  <c:v>Winter_Weekday</c:v>
                </c:pt>
                <c:pt idx="71">
                  <c:v>Winter_Weekend</c:v>
                </c:pt>
                <c:pt idx="72">
                  <c:v>Winter_Weekend</c:v>
                </c:pt>
                <c:pt idx="73">
                  <c:v>Winter_Weekend</c:v>
                </c:pt>
                <c:pt idx="74">
                  <c:v>Winter_Weekend</c:v>
                </c:pt>
                <c:pt idx="75">
                  <c:v>Winter_Weekend</c:v>
                </c:pt>
                <c:pt idx="76">
                  <c:v>Winter_Weekend</c:v>
                </c:pt>
                <c:pt idx="77">
                  <c:v>Winter_Weekend</c:v>
                </c:pt>
                <c:pt idx="78">
                  <c:v>Winter_Weekend</c:v>
                </c:pt>
                <c:pt idx="79">
                  <c:v>Winter_Weekend</c:v>
                </c:pt>
                <c:pt idx="80">
                  <c:v>Winter_Weekend</c:v>
                </c:pt>
                <c:pt idx="81">
                  <c:v>Winter_Weekend</c:v>
                </c:pt>
                <c:pt idx="82">
                  <c:v>Winter_Weekend</c:v>
                </c:pt>
                <c:pt idx="83">
                  <c:v>Winter_Weekend</c:v>
                </c:pt>
                <c:pt idx="84">
                  <c:v>Winter_Weekend</c:v>
                </c:pt>
                <c:pt idx="85">
                  <c:v>Winter_Weekend</c:v>
                </c:pt>
                <c:pt idx="86">
                  <c:v>Winter_Weekend</c:v>
                </c:pt>
                <c:pt idx="87">
                  <c:v>Winter_Weekend</c:v>
                </c:pt>
                <c:pt idx="88">
                  <c:v>Winter_Weekend</c:v>
                </c:pt>
                <c:pt idx="89">
                  <c:v>Winter_Weekend</c:v>
                </c:pt>
                <c:pt idx="90">
                  <c:v>Winter_Weekend</c:v>
                </c:pt>
                <c:pt idx="91">
                  <c:v>Winter_Weekend</c:v>
                </c:pt>
                <c:pt idx="92">
                  <c:v>Winter_Weekend</c:v>
                </c:pt>
                <c:pt idx="93">
                  <c:v>Winter_Weekend</c:v>
                </c:pt>
                <c:pt idx="94">
                  <c:v>Winter_Weekend</c:v>
                </c:pt>
              </c:strCache>
            </c:strRef>
          </c:cat>
          <c:val>
            <c:numRef>
              <c:extLst>
                <c:ext xmlns:c15="http://schemas.microsoft.com/office/drawing/2012/chart" uri="{02D57815-91ED-43cb-92C2-25804820EDAC}">
                  <c15:fullRef>
                    <c15:sqref>'Vehicle Parc'!$T$772:$T$867</c15:sqref>
                  </c15:fullRef>
                </c:ext>
              </c:extLst>
              <c:f>'Vehicle Parc'!$T$773:$T$867</c:f>
              <c:numCache>
                <c:formatCode>General</c:formatCode>
                <c:ptCount val="95"/>
                <c:pt idx="0">
                  <c:v>3502.4</c:v>
                </c:pt>
                <c:pt idx="1">
                  <c:v>1036.7</c:v>
                </c:pt>
                <c:pt idx="2">
                  <c:v>3770.1</c:v>
                </c:pt>
                <c:pt idx="3">
                  <c:v>8600.2999999999993</c:v>
                </c:pt>
                <c:pt idx="4">
                  <c:v>15150</c:v>
                </c:pt>
                <c:pt idx="5">
                  <c:v>39491</c:v>
                </c:pt>
                <c:pt idx="6">
                  <c:v>190880</c:v>
                </c:pt>
                <c:pt idx="7">
                  <c:v>343960</c:v>
                </c:pt>
                <c:pt idx="8">
                  <c:v>434170</c:v>
                </c:pt>
                <c:pt idx="9">
                  <c:v>539900</c:v>
                </c:pt>
                <c:pt idx="10">
                  <c:v>646510</c:v>
                </c:pt>
                <c:pt idx="11">
                  <c:v>690330</c:v>
                </c:pt>
                <c:pt idx="12">
                  <c:v>903900</c:v>
                </c:pt>
                <c:pt idx="13">
                  <c:v>2071000</c:v>
                </c:pt>
                <c:pt idx="14">
                  <c:v>3423000</c:v>
                </c:pt>
                <c:pt idx="15">
                  <c:v>4323800</c:v>
                </c:pt>
                <c:pt idx="16">
                  <c:v>5300700</c:v>
                </c:pt>
                <c:pt idx="17">
                  <c:v>5043600</c:v>
                </c:pt>
                <c:pt idx="18">
                  <c:v>4219800</c:v>
                </c:pt>
                <c:pt idx="19">
                  <c:v>2031300</c:v>
                </c:pt>
                <c:pt idx="20">
                  <c:v>742860</c:v>
                </c:pt>
                <c:pt idx="21">
                  <c:v>283710</c:v>
                </c:pt>
                <c:pt idx="22">
                  <c:v>112890</c:v>
                </c:pt>
                <c:pt idx="23">
                  <c:v>5844.7</c:v>
                </c:pt>
                <c:pt idx="24">
                  <c:v>8211.4</c:v>
                </c:pt>
                <c:pt idx="25">
                  <c:v>10633</c:v>
                </c:pt>
                <c:pt idx="26">
                  <c:v>11614</c:v>
                </c:pt>
                <c:pt idx="27">
                  <c:v>12825</c:v>
                </c:pt>
                <c:pt idx="28">
                  <c:v>12104</c:v>
                </c:pt>
                <c:pt idx="29">
                  <c:v>18879</c:v>
                </c:pt>
                <c:pt idx="30">
                  <c:v>29598</c:v>
                </c:pt>
                <c:pt idx="31">
                  <c:v>43040</c:v>
                </c:pt>
                <c:pt idx="32">
                  <c:v>50537</c:v>
                </c:pt>
                <c:pt idx="33">
                  <c:v>53399</c:v>
                </c:pt>
                <c:pt idx="34">
                  <c:v>56736</c:v>
                </c:pt>
                <c:pt idx="35">
                  <c:v>56023</c:v>
                </c:pt>
                <c:pt idx="36">
                  <c:v>56498</c:v>
                </c:pt>
                <c:pt idx="37">
                  <c:v>57897</c:v>
                </c:pt>
                <c:pt idx="38">
                  <c:v>56448</c:v>
                </c:pt>
                <c:pt idx="39">
                  <c:v>51172</c:v>
                </c:pt>
                <c:pt idx="40">
                  <c:v>49124</c:v>
                </c:pt>
                <c:pt idx="41">
                  <c:v>41774</c:v>
                </c:pt>
                <c:pt idx="42">
                  <c:v>29145</c:v>
                </c:pt>
                <c:pt idx="43">
                  <c:v>20379</c:v>
                </c:pt>
                <c:pt idx="44">
                  <c:v>14786</c:v>
                </c:pt>
                <c:pt idx="45">
                  <c:v>10893</c:v>
                </c:pt>
                <c:pt idx="46">
                  <c:v>2856.9</c:v>
                </c:pt>
                <c:pt idx="47">
                  <c:v>50201</c:v>
                </c:pt>
                <c:pt idx="48">
                  <c:v>6775.3</c:v>
                </c:pt>
                <c:pt idx="49">
                  <c:v>1296.5</c:v>
                </c:pt>
                <c:pt idx="50">
                  <c:v>4810.3999999999996</c:v>
                </c:pt>
                <c:pt idx="51">
                  <c:v>10875</c:v>
                </c:pt>
                <c:pt idx="52">
                  <c:v>19115</c:v>
                </c:pt>
                <c:pt idx="53">
                  <c:v>50152</c:v>
                </c:pt>
                <c:pt idx="54">
                  <c:v>243610</c:v>
                </c:pt>
                <c:pt idx="55">
                  <c:v>432980</c:v>
                </c:pt>
                <c:pt idx="56">
                  <c:v>544690</c:v>
                </c:pt>
                <c:pt idx="57">
                  <c:v>678030</c:v>
                </c:pt>
                <c:pt idx="58">
                  <c:v>810820</c:v>
                </c:pt>
                <c:pt idx="59">
                  <c:v>863710</c:v>
                </c:pt>
                <c:pt idx="60">
                  <c:v>1094500</c:v>
                </c:pt>
                <c:pt idx="61">
                  <c:v>2351300</c:v>
                </c:pt>
                <c:pt idx="62">
                  <c:v>3889300</c:v>
                </c:pt>
                <c:pt idx="63">
                  <c:v>4979600</c:v>
                </c:pt>
                <c:pt idx="64">
                  <c:v>6081300</c:v>
                </c:pt>
                <c:pt idx="65">
                  <c:v>5885400</c:v>
                </c:pt>
                <c:pt idx="66">
                  <c:v>4958700</c:v>
                </c:pt>
                <c:pt idx="67">
                  <c:v>2554100</c:v>
                </c:pt>
                <c:pt idx="68">
                  <c:v>971070</c:v>
                </c:pt>
                <c:pt idx="69">
                  <c:v>367580</c:v>
                </c:pt>
                <c:pt idx="70">
                  <c:v>144930</c:v>
                </c:pt>
                <c:pt idx="71">
                  <c:v>9453.4</c:v>
                </c:pt>
                <c:pt idx="72">
                  <c:v>12847</c:v>
                </c:pt>
                <c:pt idx="73">
                  <c:v>16764</c:v>
                </c:pt>
                <c:pt idx="74">
                  <c:v>18170</c:v>
                </c:pt>
                <c:pt idx="75">
                  <c:v>20129</c:v>
                </c:pt>
                <c:pt idx="76">
                  <c:v>18873</c:v>
                </c:pt>
                <c:pt idx="77">
                  <c:v>29921</c:v>
                </c:pt>
                <c:pt idx="78">
                  <c:v>46719</c:v>
                </c:pt>
                <c:pt idx="79">
                  <c:v>67882</c:v>
                </c:pt>
                <c:pt idx="80">
                  <c:v>79244</c:v>
                </c:pt>
                <c:pt idx="81">
                  <c:v>83625</c:v>
                </c:pt>
                <c:pt idx="82">
                  <c:v>88911</c:v>
                </c:pt>
                <c:pt idx="83">
                  <c:v>87555</c:v>
                </c:pt>
                <c:pt idx="84">
                  <c:v>88459</c:v>
                </c:pt>
                <c:pt idx="85">
                  <c:v>90631</c:v>
                </c:pt>
                <c:pt idx="86">
                  <c:v>88220</c:v>
                </c:pt>
                <c:pt idx="87">
                  <c:v>79822</c:v>
                </c:pt>
                <c:pt idx="88">
                  <c:v>76846</c:v>
                </c:pt>
                <c:pt idx="89">
                  <c:v>64974</c:v>
                </c:pt>
                <c:pt idx="90">
                  <c:v>45087</c:v>
                </c:pt>
                <c:pt idx="91">
                  <c:v>31629</c:v>
                </c:pt>
                <c:pt idx="92">
                  <c:v>22941</c:v>
                </c:pt>
                <c:pt idx="93">
                  <c:v>16915</c:v>
                </c:pt>
                <c:pt idx="94">
                  <c:v>4096.8</c:v>
                </c:pt>
              </c:numCache>
            </c:numRef>
          </c:val>
          <c:smooth val="0"/>
          <c:extLst>
            <c:ext xmlns:c16="http://schemas.microsoft.com/office/drawing/2014/chart" uri="{C3380CC4-5D6E-409C-BE32-E72D297353CC}">
              <c16:uniqueId val="{00000002-42DB-46FD-A595-63D9A32DEF21}"/>
            </c:ext>
          </c:extLst>
        </c:ser>
        <c:ser>
          <c:idx val="3"/>
          <c:order val="2"/>
          <c:tx>
            <c:strRef>
              <c:f>'Vehicle Parc'!$U$771</c:f>
              <c:strCache>
                <c:ptCount val="1"/>
                <c:pt idx="0">
                  <c:v>2050</c:v>
                </c:pt>
              </c:strCache>
            </c:strRef>
          </c:tx>
          <c:spPr>
            <a:ln w="28575" cap="rnd">
              <a:solidFill>
                <a:schemeClr val="accent4"/>
              </a:solidFill>
              <a:round/>
            </a:ln>
            <a:effectLst/>
          </c:spPr>
          <c:marker>
            <c:symbol val="none"/>
          </c:marker>
          <c:cat>
            <c:strRef>
              <c:extLst>
                <c:ext xmlns:c15="http://schemas.microsoft.com/office/drawing/2012/chart" uri="{02D57815-91ED-43cb-92C2-25804820EDAC}">
                  <c15:fullRef>
                    <c15:sqref>'Vehicle Parc'!$Q$772:$Q$867</c15:sqref>
                  </c15:fullRef>
                </c:ext>
              </c:extLst>
              <c:f>'Vehicle Parc'!$Q$773:$Q$867</c:f>
              <c:strCache>
                <c:ptCount val="95"/>
                <c:pt idx="0">
                  <c:v>Summer_Weekday</c:v>
                </c:pt>
                <c:pt idx="1">
                  <c:v>Summer_Weekday</c:v>
                </c:pt>
                <c:pt idx="2">
                  <c:v>Summer_Weekday</c:v>
                </c:pt>
                <c:pt idx="3">
                  <c:v>Summer_Weekday</c:v>
                </c:pt>
                <c:pt idx="4">
                  <c:v>Summer_Weekday</c:v>
                </c:pt>
                <c:pt idx="5">
                  <c:v>Summer_Weekday</c:v>
                </c:pt>
                <c:pt idx="6">
                  <c:v>Summer_Weekday</c:v>
                </c:pt>
                <c:pt idx="7">
                  <c:v>Summer_Weekday</c:v>
                </c:pt>
                <c:pt idx="8">
                  <c:v>Summer_Weekday</c:v>
                </c:pt>
                <c:pt idx="9">
                  <c:v>Summer_Weekday</c:v>
                </c:pt>
                <c:pt idx="10">
                  <c:v>Summer_Weekday</c:v>
                </c:pt>
                <c:pt idx="11">
                  <c:v>Summer_Weekday</c:v>
                </c:pt>
                <c:pt idx="12">
                  <c:v>Summer_Weekday</c:v>
                </c:pt>
                <c:pt idx="13">
                  <c:v>Summer_Weekday</c:v>
                </c:pt>
                <c:pt idx="14">
                  <c:v>Summer_Weekday</c:v>
                </c:pt>
                <c:pt idx="15">
                  <c:v>Summer_Weekday</c:v>
                </c:pt>
                <c:pt idx="16">
                  <c:v>Summer_Weekday</c:v>
                </c:pt>
                <c:pt idx="17">
                  <c:v>Summer_Weekday</c:v>
                </c:pt>
                <c:pt idx="18">
                  <c:v>Summer_Weekday</c:v>
                </c:pt>
                <c:pt idx="19">
                  <c:v>Summer_Weekday</c:v>
                </c:pt>
                <c:pt idx="20">
                  <c:v>Summer_Weekday</c:v>
                </c:pt>
                <c:pt idx="21">
                  <c:v>Summer_Weekday</c:v>
                </c:pt>
                <c:pt idx="22">
                  <c:v>Summer_Weekday</c:v>
                </c:pt>
                <c:pt idx="23">
                  <c:v>Summer_Weekend</c:v>
                </c:pt>
                <c:pt idx="24">
                  <c:v>Summer_Weekend</c:v>
                </c:pt>
                <c:pt idx="25">
                  <c:v>Summer_Weekend</c:v>
                </c:pt>
                <c:pt idx="26">
                  <c:v>Summer_Weekend</c:v>
                </c:pt>
                <c:pt idx="27">
                  <c:v>Summer_Weekend</c:v>
                </c:pt>
                <c:pt idx="28">
                  <c:v>Summer_Weekend</c:v>
                </c:pt>
                <c:pt idx="29">
                  <c:v>Summer_Weekend</c:v>
                </c:pt>
                <c:pt idx="30">
                  <c:v>Summer_Weekend</c:v>
                </c:pt>
                <c:pt idx="31">
                  <c:v>Summer_Weekend</c:v>
                </c:pt>
                <c:pt idx="32">
                  <c:v>Summer_Weekend</c:v>
                </c:pt>
                <c:pt idx="33">
                  <c:v>Summer_Weekend</c:v>
                </c:pt>
                <c:pt idx="34">
                  <c:v>Summer_Weekend</c:v>
                </c:pt>
                <c:pt idx="35">
                  <c:v>Summer_Weekend</c:v>
                </c:pt>
                <c:pt idx="36">
                  <c:v>Summer_Weekend</c:v>
                </c:pt>
                <c:pt idx="37">
                  <c:v>Summer_Weekend</c:v>
                </c:pt>
                <c:pt idx="38">
                  <c:v>Summer_Weekend</c:v>
                </c:pt>
                <c:pt idx="39">
                  <c:v>Summer_Weekend</c:v>
                </c:pt>
                <c:pt idx="40">
                  <c:v>Summer_Weekend</c:v>
                </c:pt>
                <c:pt idx="41">
                  <c:v>Summer_Weekend</c:v>
                </c:pt>
                <c:pt idx="42">
                  <c:v>Summer_Weekend</c:v>
                </c:pt>
                <c:pt idx="43">
                  <c:v>Summer_Weekend</c:v>
                </c:pt>
                <c:pt idx="44">
                  <c:v>Summer_Weekend</c:v>
                </c:pt>
                <c:pt idx="45">
                  <c:v>Summer_Weekend</c:v>
                </c:pt>
                <c:pt idx="46">
                  <c:v>Summer_Weekend</c:v>
                </c:pt>
                <c:pt idx="47">
                  <c:v>Winter_Weekday</c:v>
                </c:pt>
                <c:pt idx="48">
                  <c:v>Winter_Weekday</c:v>
                </c:pt>
                <c:pt idx="49">
                  <c:v>Winter_Weekday</c:v>
                </c:pt>
                <c:pt idx="50">
                  <c:v>Winter_Weekday</c:v>
                </c:pt>
                <c:pt idx="51">
                  <c:v>Winter_Weekday</c:v>
                </c:pt>
                <c:pt idx="52">
                  <c:v>Winter_Weekday</c:v>
                </c:pt>
                <c:pt idx="53">
                  <c:v>Winter_Weekday</c:v>
                </c:pt>
                <c:pt idx="54">
                  <c:v>Winter_Weekday</c:v>
                </c:pt>
                <c:pt idx="55">
                  <c:v>Winter_Weekday</c:v>
                </c:pt>
                <c:pt idx="56">
                  <c:v>Winter_Weekday</c:v>
                </c:pt>
                <c:pt idx="57">
                  <c:v>Winter_Weekday</c:v>
                </c:pt>
                <c:pt idx="58">
                  <c:v>Winter_Weekday</c:v>
                </c:pt>
                <c:pt idx="59">
                  <c:v>Winter_Weekday</c:v>
                </c:pt>
                <c:pt idx="60">
                  <c:v>Winter_Weekday</c:v>
                </c:pt>
                <c:pt idx="61">
                  <c:v>Winter_Weekday</c:v>
                </c:pt>
                <c:pt idx="62">
                  <c:v>Winter_Weekday</c:v>
                </c:pt>
                <c:pt idx="63">
                  <c:v>Winter_Weekday</c:v>
                </c:pt>
                <c:pt idx="64">
                  <c:v>Winter_Weekday</c:v>
                </c:pt>
                <c:pt idx="65">
                  <c:v>Winter_Weekday</c:v>
                </c:pt>
                <c:pt idx="66">
                  <c:v>Winter_Weekday</c:v>
                </c:pt>
                <c:pt idx="67">
                  <c:v>Winter_Weekday</c:v>
                </c:pt>
                <c:pt idx="68">
                  <c:v>Winter_Weekday</c:v>
                </c:pt>
                <c:pt idx="69">
                  <c:v>Winter_Weekday</c:v>
                </c:pt>
                <c:pt idx="70">
                  <c:v>Winter_Weekday</c:v>
                </c:pt>
                <c:pt idx="71">
                  <c:v>Winter_Weekend</c:v>
                </c:pt>
                <c:pt idx="72">
                  <c:v>Winter_Weekend</c:v>
                </c:pt>
                <c:pt idx="73">
                  <c:v>Winter_Weekend</c:v>
                </c:pt>
                <c:pt idx="74">
                  <c:v>Winter_Weekend</c:v>
                </c:pt>
                <c:pt idx="75">
                  <c:v>Winter_Weekend</c:v>
                </c:pt>
                <c:pt idx="76">
                  <c:v>Winter_Weekend</c:v>
                </c:pt>
                <c:pt idx="77">
                  <c:v>Winter_Weekend</c:v>
                </c:pt>
                <c:pt idx="78">
                  <c:v>Winter_Weekend</c:v>
                </c:pt>
                <c:pt idx="79">
                  <c:v>Winter_Weekend</c:v>
                </c:pt>
                <c:pt idx="80">
                  <c:v>Winter_Weekend</c:v>
                </c:pt>
                <c:pt idx="81">
                  <c:v>Winter_Weekend</c:v>
                </c:pt>
                <c:pt idx="82">
                  <c:v>Winter_Weekend</c:v>
                </c:pt>
                <c:pt idx="83">
                  <c:v>Winter_Weekend</c:v>
                </c:pt>
                <c:pt idx="84">
                  <c:v>Winter_Weekend</c:v>
                </c:pt>
                <c:pt idx="85">
                  <c:v>Winter_Weekend</c:v>
                </c:pt>
                <c:pt idx="86">
                  <c:v>Winter_Weekend</c:v>
                </c:pt>
                <c:pt idx="87">
                  <c:v>Winter_Weekend</c:v>
                </c:pt>
                <c:pt idx="88">
                  <c:v>Winter_Weekend</c:v>
                </c:pt>
                <c:pt idx="89">
                  <c:v>Winter_Weekend</c:v>
                </c:pt>
                <c:pt idx="90">
                  <c:v>Winter_Weekend</c:v>
                </c:pt>
                <c:pt idx="91">
                  <c:v>Winter_Weekend</c:v>
                </c:pt>
                <c:pt idx="92">
                  <c:v>Winter_Weekend</c:v>
                </c:pt>
                <c:pt idx="93">
                  <c:v>Winter_Weekend</c:v>
                </c:pt>
                <c:pt idx="94">
                  <c:v>Winter_Weekend</c:v>
                </c:pt>
              </c:strCache>
            </c:strRef>
          </c:cat>
          <c:val>
            <c:numRef>
              <c:extLst>
                <c:ext xmlns:c15="http://schemas.microsoft.com/office/drawing/2012/chart" uri="{02D57815-91ED-43cb-92C2-25804820EDAC}">
                  <c15:fullRef>
                    <c15:sqref>'Vehicle Parc'!$U$772:$U$867</c15:sqref>
                  </c15:fullRef>
                </c:ext>
              </c:extLst>
              <c:f>'Vehicle Parc'!$U$773:$U$867</c:f>
              <c:numCache>
                <c:formatCode>General</c:formatCode>
                <c:ptCount val="95"/>
                <c:pt idx="0">
                  <c:v>1314.9</c:v>
                </c:pt>
                <c:pt idx="1">
                  <c:v>227.6</c:v>
                </c:pt>
                <c:pt idx="2">
                  <c:v>849.36</c:v>
                </c:pt>
                <c:pt idx="3">
                  <c:v>1915.2</c:v>
                </c:pt>
                <c:pt idx="4">
                  <c:v>3364.1</c:v>
                </c:pt>
                <c:pt idx="5">
                  <c:v>8843.2999999999993</c:v>
                </c:pt>
                <c:pt idx="6">
                  <c:v>43017</c:v>
                </c:pt>
                <c:pt idx="7">
                  <c:v>76152</c:v>
                </c:pt>
                <c:pt idx="8">
                  <c:v>95704</c:v>
                </c:pt>
                <c:pt idx="9">
                  <c:v>119170</c:v>
                </c:pt>
                <c:pt idx="10">
                  <c:v>142450</c:v>
                </c:pt>
                <c:pt idx="11">
                  <c:v>151640</c:v>
                </c:pt>
                <c:pt idx="12">
                  <c:v>377610</c:v>
                </c:pt>
                <c:pt idx="13">
                  <c:v>1712300</c:v>
                </c:pt>
                <c:pt idx="14">
                  <c:v>3286500</c:v>
                </c:pt>
                <c:pt idx="15">
                  <c:v>4300500</c:v>
                </c:pt>
                <c:pt idx="16">
                  <c:v>5479300</c:v>
                </c:pt>
                <c:pt idx="17">
                  <c:v>5281700</c:v>
                </c:pt>
                <c:pt idx="18">
                  <c:v>4505600</c:v>
                </c:pt>
                <c:pt idx="19">
                  <c:v>2115900</c:v>
                </c:pt>
                <c:pt idx="20">
                  <c:v>749410</c:v>
                </c:pt>
                <c:pt idx="21">
                  <c:v>274840</c:v>
                </c:pt>
                <c:pt idx="22">
                  <c:v>104370</c:v>
                </c:pt>
                <c:pt idx="23">
                  <c:v>5351.5</c:v>
                </c:pt>
                <c:pt idx="24">
                  <c:v>7955.7</c:v>
                </c:pt>
                <c:pt idx="25">
                  <c:v>10173</c:v>
                </c:pt>
                <c:pt idx="26">
                  <c:v>11252</c:v>
                </c:pt>
                <c:pt idx="27">
                  <c:v>12361</c:v>
                </c:pt>
                <c:pt idx="28">
                  <c:v>11792</c:v>
                </c:pt>
                <c:pt idx="29">
                  <c:v>17904</c:v>
                </c:pt>
                <c:pt idx="30">
                  <c:v>28262</c:v>
                </c:pt>
                <c:pt idx="31">
                  <c:v>41151</c:v>
                </c:pt>
                <c:pt idx="32">
                  <c:v>48786</c:v>
                </c:pt>
                <c:pt idx="33">
                  <c:v>51656</c:v>
                </c:pt>
                <c:pt idx="34">
                  <c:v>54825</c:v>
                </c:pt>
                <c:pt idx="35">
                  <c:v>54376</c:v>
                </c:pt>
                <c:pt idx="36">
                  <c:v>54675</c:v>
                </c:pt>
                <c:pt idx="37">
                  <c:v>56046</c:v>
                </c:pt>
                <c:pt idx="38">
                  <c:v>54788</c:v>
                </c:pt>
                <c:pt idx="39">
                  <c:v>49821</c:v>
                </c:pt>
                <c:pt idx="40">
                  <c:v>47606</c:v>
                </c:pt>
                <c:pt idx="41">
                  <c:v>40860</c:v>
                </c:pt>
                <c:pt idx="42">
                  <c:v>28754</c:v>
                </c:pt>
                <c:pt idx="43">
                  <c:v>20003</c:v>
                </c:pt>
                <c:pt idx="44">
                  <c:v>14519</c:v>
                </c:pt>
                <c:pt idx="45">
                  <c:v>10683</c:v>
                </c:pt>
                <c:pt idx="46">
                  <c:v>3143.7</c:v>
                </c:pt>
                <c:pt idx="47">
                  <c:v>42311</c:v>
                </c:pt>
                <c:pt idx="48">
                  <c:v>3222.6</c:v>
                </c:pt>
                <c:pt idx="49">
                  <c:v>309.39</c:v>
                </c:pt>
                <c:pt idx="50">
                  <c:v>1180.5999999999999</c:v>
                </c:pt>
                <c:pt idx="51">
                  <c:v>2636</c:v>
                </c:pt>
                <c:pt idx="52">
                  <c:v>4618.6000000000004</c:v>
                </c:pt>
                <c:pt idx="53">
                  <c:v>12230</c:v>
                </c:pt>
                <c:pt idx="54">
                  <c:v>59811</c:v>
                </c:pt>
                <c:pt idx="55">
                  <c:v>104290</c:v>
                </c:pt>
                <c:pt idx="56">
                  <c:v>130560</c:v>
                </c:pt>
                <c:pt idx="57">
                  <c:v>162760</c:v>
                </c:pt>
                <c:pt idx="58">
                  <c:v>194260</c:v>
                </c:pt>
                <c:pt idx="59">
                  <c:v>206230</c:v>
                </c:pt>
                <c:pt idx="60">
                  <c:v>443200</c:v>
                </c:pt>
                <c:pt idx="61">
                  <c:v>1845900</c:v>
                </c:pt>
                <c:pt idx="62">
                  <c:v>3555300</c:v>
                </c:pt>
                <c:pt idx="63">
                  <c:v>4697400</c:v>
                </c:pt>
                <c:pt idx="64">
                  <c:v>5972600</c:v>
                </c:pt>
                <c:pt idx="65">
                  <c:v>5822300</c:v>
                </c:pt>
                <c:pt idx="66">
                  <c:v>4989700</c:v>
                </c:pt>
                <c:pt idx="67">
                  <c:v>2452200</c:v>
                </c:pt>
                <c:pt idx="68">
                  <c:v>894120</c:v>
                </c:pt>
                <c:pt idx="69">
                  <c:v>326770</c:v>
                </c:pt>
                <c:pt idx="70">
                  <c:v>123790</c:v>
                </c:pt>
                <c:pt idx="71">
                  <c:v>7555.1</c:v>
                </c:pt>
                <c:pt idx="72">
                  <c:v>10903</c:v>
                </c:pt>
                <c:pt idx="73">
                  <c:v>14033</c:v>
                </c:pt>
                <c:pt idx="74">
                  <c:v>15420</c:v>
                </c:pt>
                <c:pt idx="75">
                  <c:v>16986</c:v>
                </c:pt>
                <c:pt idx="76">
                  <c:v>16114</c:v>
                </c:pt>
                <c:pt idx="77">
                  <c:v>24812</c:v>
                </c:pt>
                <c:pt idx="78">
                  <c:v>39026</c:v>
                </c:pt>
                <c:pt idx="79">
                  <c:v>56785</c:v>
                </c:pt>
                <c:pt idx="80">
                  <c:v>66985</c:v>
                </c:pt>
                <c:pt idx="81">
                  <c:v>70849</c:v>
                </c:pt>
                <c:pt idx="82">
                  <c:v>75237</c:v>
                </c:pt>
                <c:pt idx="83">
                  <c:v>74450</c:v>
                </c:pt>
                <c:pt idx="84">
                  <c:v>74975</c:v>
                </c:pt>
                <c:pt idx="85">
                  <c:v>76842</c:v>
                </c:pt>
                <c:pt idx="86">
                  <c:v>75015</c:v>
                </c:pt>
                <c:pt idx="87">
                  <c:v>68105</c:v>
                </c:pt>
                <c:pt idx="88">
                  <c:v>65233</c:v>
                </c:pt>
                <c:pt idx="89">
                  <c:v>55722</c:v>
                </c:pt>
                <c:pt idx="90">
                  <c:v>39039</c:v>
                </c:pt>
                <c:pt idx="91">
                  <c:v>27230</c:v>
                </c:pt>
                <c:pt idx="92">
                  <c:v>19760</c:v>
                </c:pt>
                <c:pt idx="93">
                  <c:v>14549</c:v>
                </c:pt>
                <c:pt idx="94">
                  <c:v>4041.3</c:v>
                </c:pt>
              </c:numCache>
            </c:numRef>
          </c:val>
          <c:smooth val="0"/>
          <c:extLst>
            <c:ext xmlns:c16="http://schemas.microsoft.com/office/drawing/2014/chart" uri="{C3380CC4-5D6E-409C-BE32-E72D297353CC}">
              <c16:uniqueId val="{00000003-42DB-46FD-A595-63D9A32DEF21}"/>
            </c:ext>
          </c:extLst>
        </c:ser>
        <c:dLbls>
          <c:showLegendKey val="0"/>
          <c:showVal val="0"/>
          <c:showCatName val="0"/>
          <c:showSerName val="0"/>
          <c:showPercent val="0"/>
          <c:showBubbleSize val="0"/>
        </c:dLbls>
        <c:smooth val="0"/>
        <c:axId val="857869551"/>
        <c:axId val="699572527"/>
      </c:lineChart>
      <c:catAx>
        <c:axId val="85786955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9572527"/>
        <c:crosses val="autoZero"/>
        <c:auto val="1"/>
        <c:lblAlgn val="ctr"/>
        <c:lblOffset val="100"/>
        <c:tickMarkSkip val="24"/>
        <c:noMultiLvlLbl val="0"/>
      </c:catAx>
      <c:valAx>
        <c:axId val="6995725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7869551"/>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Rapid Charging Profile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625275602732044E-2"/>
          <c:y val="6.6129569099696292E-2"/>
          <c:w val="0.92212738354368473"/>
          <c:h val="0.7163703500994556"/>
        </c:manualLayout>
      </c:layout>
      <c:lineChart>
        <c:grouping val="standard"/>
        <c:varyColors val="0"/>
        <c:ser>
          <c:idx val="1"/>
          <c:order val="0"/>
          <c:tx>
            <c:strRef>
              <c:f>'Vehicle Parc'!$Z$771</c:f>
              <c:strCache>
                <c:ptCount val="1"/>
                <c:pt idx="0">
                  <c:v>2015</c:v>
                </c:pt>
              </c:strCache>
            </c:strRef>
          </c:tx>
          <c:spPr>
            <a:ln w="28575" cap="rnd">
              <a:solidFill>
                <a:schemeClr val="accent2"/>
              </a:solidFill>
              <a:round/>
            </a:ln>
            <a:effectLst/>
          </c:spPr>
          <c:marker>
            <c:symbol val="none"/>
          </c:marker>
          <c:cat>
            <c:numRef>
              <c:f>'Vehicle Parc'!$Y$820:$Y$843</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'Vehicle Parc'!$Z$820:$Z$843</c:f>
              <c:numCache>
                <c:formatCode>General</c:formatCode>
                <c:ptCount val="24"/>
                <c:pt idx="0">
                  <c:v>1759.1</c:v>
                </c:pt>
                <c:pt idx="1">
                  <c:v>849.11</c:v>
                </c:pt>
                <c:pt idx="2">
                  <c:v>1055.5</c:v>
                </c:pt>
                <c:pt idx="3">
                  <c:v>1576.4</c:v>
                </c:pt>
                <c:pt idx="4">
                  <c:v>849.11</c:v>
                </c:pt>
                <c:pt idx="5">
                  <c:v>855.87</c:v>
                </c:pt>
                <c:pt idx="6">
                  <c:v>1562.9</c:v>
                </c:pt>
                <c:pt idx="7">
                  <c:v>1951.9</c:v>
                </c:pt>
                <c:pt idx="8">
                  <c:v>2286.8000000000002</c:v>
                </c:pt>
                <c:pt idx="9">
                  <c:v>2861.9</c:v>
                </c:pt>
                <c:pt idx="10">
                  <c:v>3839.6</c:v>
                </c:pt>
                <c:pt idx="11">
                  <c:v>4742.8</c:v>
                </c:pt>
                <c:pt idx="12">
                  <c:v>5016.8</c:v>
                </c:pt>
                <c:pt idx="13">
                  <c:v>4824</c:v>
                </c:pt>
                <c:pt idx="14">
                  <c:v>5287.5</c:v>
                </c:pt>
                <c:pt idx="15">
                  <c:v>5033.7</c:v>
                </c:pt>
                <c:pt idx="16">
                  <c:v>4069.6</c:v>
                </c:pt>
                <c:pt idx="17">
                  <c:v>3819.3</c:v>
                </c:pt>
                <c:pt idx="18">
                  <c:v>3267.9</c:v>
                </c:pt>
                <c:pt idx="19">
                  <c:v>2953.3</c:v>
                </c:pt>
                <c:pt idx="20">
                  <c:v>2811.2</c:v>
                </c:pt>
                <c:pt idx="21">
                  <c:v>2134.6</c:v>
                </c:pt>
                <c:pt idx="22">
                  <c:v>1820</c:v>
                </c:pt>
                <c:pt idx="23">
                  <c:v>2023</c:v>
                </c:pt>
              </c:numCache>
            </c:numRef>
          </c:val>
          <c:smooth val="0"/>
          <c:extLst>
            <c:ext xmlns:c16="http://schemas.microsoft.com/office/drawing/2014/chart" uri="{C3380CC4-5D6E-409C-BE32-E72D297353CC}">
              <c16:uniqueId val="{00000000-D1A6-4822-8826-020E888D2ED0}"/>
            </c:ext>
          </c:extLst>
        </c:ser>
        <c:ser>
          <c:idx val="2"/>
          <c:order val="1"/>
          <c:tx>
            <c:strRef>
              <c:f>'Vehicle Parc'!$AA$771</c:f>
              <c:strCache>
                <c:ptCount val="1"/>
                <c:pt idx="0">
                  <c:v>2030</c:v>
                </c:pt>
              </c:strCache>
            </c:strRef>
          </c:tx>
          <c:spPr>
            <a:ln w="28575" cap="rnd">
              <a:solidFill>
                <a:schemeClr val="accent3"/>
              </a:solidFill>
              <a:round/>
            </a:ln>
            <a:effectLst/>
          </c:spPr>
          <c:marker>
            <c:symbol val="none"/>
          </c:marker>
          <c:cat>
            <c:numRef>
              <c:f>'Vehicle Parc'!$Y$820:$Y$843</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'Vehicle Parc'!$AA$820:$AA$843</c:f>
              <c:numCache>
                <c:formatCode>General</c:formatCode>
                <c:ptCount val="24"/>
                <c:pt idx="0">
                  <c:v>489460</c:v>
                </c:pt>
                <c:pt idx="1">
                  <c:v>236260</c:v>
                </c:pt>
                <c:pt idx="2">
                  <c:v>293680</c:v>
                </c:pt>
                <c:pt idx="3">
                  <c:v>438630</c:v>
                </c:pt>
                <c:pt idx="4">
                  <c:v>236260</c:v>
                </c:pt>
                <c:pt idx="5">
                  <c:v>238140</c:v>
                </c:pt>
                <c:pt idx="6">
                  <c:v>434870</c:v>
                </c:pt>
                <c:pt idx="7">
                  <c:v>543120</c:v>
                </c:pt>
                <c:pt idx="8">
                  <c:v>636300</c:v>
                </c:pt>
                <c:pt idx="9">
                  <c:v>796320</c:v>
                </c:pt>
                <c:pt idx="10">
                  <c:v>1068300</c:v>
                </c:pt>
                <c:pt idx="11">
                  <c:v>1319700</c:v>
                </c:pt>
                <c:pt idx="12">
                  <c:v>1395900</c:v>
                </c:pt>
                <c:pt idx="13">
                  <c:v>1342300</c:v>
                </c:pt>
                <c:pt idx="14">
                  <c:v>1471200</c:v>
                </c:pt>
                <c:pt idx="15">
                  <c:v>1400600</c:v>
                </c:pt>
                <c:pt idx="16">
                  <c:v>1132400</c:v>
                </c:pt>
                <c:pt idx="17">
                  <c:v>1062700</c:v>
                </c:pt>
                <c:pt idx="18">
                  <c:v>909270</c:v>
                </c:pt>
                <c:pt idx="19">
                  <c:v>821730</c:v>
                </c:pt>
                <c:pt idx="20">
                  <c:v>782200</c:v>
                </c:pt>
                <c:pt idx="21">
                  <c:v>593940</c:v>
                </c:pt>
                <c:pt idx="22">
                  <c:v>506410</c:v>
                </c:pt>
                <c:pt idx="23">
                  <c:v>562880</c:v>
                </c:pt>
              </c:numCache>
            </c:numRef>
          </c:val>
          <c:smooth val="0"/>
          <c:extLst>
            <c:ext xmlns:c16="http://schemas.microsoft.com/office/drawing/2014/chart" uri="{C3380CC4-5D6E-409C-BE32-E72D297353CC}">
              <c16:uniqueId val="{00000001-D1A6-4822-8826-020E888D2ED0}"/>
            </c:ext>
          </c:extLst>
        </c:ser>
        <c:ser>
          <c:idx val="3"/>
          <c:order val="2"/>
          <c:tx>
            <c:strRef>
              <c:f>'Vehicle Parc'!$AB$771</c:f>
              <c:strCache>
                <c:ptCount val="1"/>
                <c:pt idx="0">
                  <c:v>2050</c:v>
                </c:pt>
              </c:strCache>
            </c:strRef>
          </c:tx>
          <c:spPr>
            <a:ln w="28575" cap="rnd">
              <a:solidFill>
                <a:schemeClr val="accent4"/>
              </a:solidFill>
              <a:round/>
            </a:ln>
            <a:effectLst/>
          </c:spPr>
          <c:marker>
            <c:symbol val="none"/>
          </c:marker>
          <c:cat>
            <c:numRef>
              <c:f>'Vehicle Parc'!$Y$820:$Y$843</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'Vehicle Parc'!$AB$820:$AB$843</c:f>
              <c:numCache>
                <c:formatCode>General</c:formatCode>
                <c:ptCount val="24"/>
                <c:pt idx="0">
                  <c:v>974340</c:v>
                </c:pt>
                <c:pt idx="1">
                  <c:v>470310</c:v>
                </c:pt>
                <c:pt idx="2">
                  <c:v>584610</c:v>
                </c:pt>
                <c:pt idx="3">
                  <c:v>873160</c:v>
                </c:pt>
                <c:pt idx="4">
                  <c:v>470310</c:v>
                </c:pt>
                <c:pt idx="5">
                  <c:v>474060</c:v>
                </c:pt>
                <c:pt idx="6">
                  <c:v>865670</c:v>
                </c:pt>
                <c:pt idx="7">
                  <c:v>1081100</c:v>
                </c:pt>
                <c:pt idx="8">
                  <c:v>1266600</c:v>
                </c:pt>
                <c:pt idx="9">
                  <c:v>1585200</c:v>
                </c:pt>
                <c:pt idx="10">
                  <c:v>2126700</c:v>
                </c:pt>
                <c:pt idx="11">
                  <c:v>2627000</c:v>
                </c:pt>
                <c:pt idx="12">
                  <c:v>2778800</c:v>
                </c:pt>
                <c:pt idx="13">
                  <c:v>2672000</c:v>
                </c:pt>
                <c:pt idx="14">
                  <c:v>2928700</c:v>
                </c:pt>
                <c:pt idx="15">
                  <c:v>2788100</c:v>
                </c:pt>
                <c:pt idx="16">
                  <c:v>2254100</c:v>
                </c:pt>
                <c:pt idx="17">
                  <c:v>2115400</c:v>
                </c:pt>
                <c:pt idx="18">
                  <c:v>1810000</c:v>
                </c:pt>
                <c:pt idx="19">
                  <c:v>1635800</c:v>
                </c:pt>
                <c:pt idx="20">
                  <c:v>1557100</c:v>
                </c:pt>
                <c:pt idx="21">
                  <c:v>1182300</c:v>
                </c:pt>
                <c:pt idx="22">
                  <c:v>1008100</c:v>
                </c:pt>
                <c:pt idx="23">
                  <c:v>1120500</c:v>
                </c:pt>
              </c:numCache>
            </c:numRef>
          </c:val>
          <c:smooth val="0"/>
          <c:extLst>
            <c:ext xmlns:c16="http://schemas.microsoft.com/office/drawing/2014/chart" uri="{C3380CC4-5D6E-409C-BE32-E72D297353CC}">
              <c16:uniqueId val="{00000002-D1A6-4822-8826-020E888D2ED0}"/>
            </c:ext>
          </c:extLst>
        </c:ser>
        <c:dLbls>
          <c:showLegendKey val="0"/>
          <c:showVal val="0"/>
          <c:showCatName val="0"/>
          <c:showSerName val="0"/>
          <c:showPercent val="0"/>
          <c:showBubbleSize val="0"/>
        </c:dLbls>
        <c:smooth val="0"/>
        <c:axId val="857869551"/>
        <c:axId val="699572527"/>
      </c:lineChart>
      <c:catAx>
        <c:axId val="8578695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9572527"/>
        <c:crosses val="autoZero"/>
        <c:auto val="1"/>
        <c:lblAlgn val="ctr"/>
        <c:lblOffset val="100"/>
        <c:tickMarkSkip val="24"/>
        <c:noMultiLvlLbl val="0"/>
      </c:catAx>
      <c:valAx>
        <c:axId val="6995725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7869551"/>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Number of Charge Points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5.2032876814568786E-2"/>
          <c:y val="0.11326196848052338"/>
          <c:w val="0.76819046908235999"/>
          <c:h val="0.8093363058533346"/>
        </c:manualLayout>
      </c:layout>
      <c:lineChart>
        <c:grouping val="standard"/>
        <c:varyColors val="0"/>
        <c:ser>
          <c:idx val="0"/>
          <c:order val="0"/>
          <c:tx>
            <c:strRef>
              <c:f>'Charge Points'!$B$12</c:f>
              <c:strCache>
                <c:ptCount val="1"/>
                <c:pt idx="0">
                  <c:v>Home - off street</c:v>
                </c:pt>
              </c:strCache>
            </c:strRef>
          </c:tx>
          <c:spPr>
            <a:ln w="28575" cap="rnd">
              <a:solidFill>
                <a:schemeClr val="accent1"/>
              </a:solidFill>
              <a:round/>
            </a:ln>
            <a:effectLst/>
          </c:spPr>
          <c:marker>
            <c:symbol val="none"/>
          </c:marker>
          <c:val>
            <c:numRef>
              <c:f>'Charge Points'!$D$12:$AM$12</c:f>
              <c:numCache>
                <c:formatCode>_(* #,##0_);_(* \(#,##0\);_(* "-"??_);_(@_)</c:formatCode>
                <c:ptCount val="36"/>
                <c:pt idx="0">
                  <c:v>138152.52000000002</c:v>
                </c:pt>
                <c:pt idx="1">
                  <c:v>382620.48000000004</c:v>
                </c:pt>
                <c:pt idx="2">
                  <c:v>810276.06</c:v>
                </c:pt>
                <c:pt idx="3">
                  <c:v>1440721.9200000002</c:v>
                </c:pt>
                <c:pt idx="4">
                  <c:v>2211270.6</c:v>
                </c:pt>
                <c:pt idx="5">
                  <c:v>3011897.46</c:v>
                </c:pt>
                <c:pt idx="6">
                  <c:v>4113512.04</c:v>
                </c:pt>
                <c:pt idx="7">
                  <c:v>5273261.4000000004</c:v>
                </c:pt>
                <c:pt idx="8">
                  <c:v>6584874.7800000003</c:v>
                </c:pt>
                <c:pt idx="9">
                  <c:v>7923478.2000000002</c:v>
                </c:pt>
                <c:pt idx="10">
                  <c:v>9207265.3200000003</c:v>
                </c:pt>
                <c:pt idx="11">
                  <c:v>10666112.82</c:v>
                </c:pt>
                <c:pt idx="12">
                  <c:v>12379309.800000001</c:v>
                </c:pt>
                <c:pt idx="13">
                  <c:v>14171479.08</c:v>
                </c:pt>
                <c:pt idx="14">
                  <c:v>15984843.600000001</c:v>
                </c:pt>
                <c:pt idx="15">
                  <c:v>17659732.199999999</c:v>
                </c:pt>
                <c:pt idx="16">
                  <c:v>19258522.800000001</c:v>
                </c:pt>
                <c:pt idx="17">
                  <c:v>20753361.420000002</c:v>
                </c:pt>
                <c:pt idx="18">
                  <c:v>22106039.34</c:v>
                </c:pt>
                <c:pt idx="19">
                  <c:v>23363495.760000002</c:v>
                </c:pt>
                <c:pt idx="20">
                  <c:v>24441329.220000003</c:v>
                </c:pt>
                <c:pt idx="21">
                  <c:v>25418819.580000002</c:v>
                </c:pt>
                <c:pt idx="22">
                  <c:v>26331948.720000003</c:v>
                </c:pt>
                <c:pt idx="23">
                  <c:v>27064229.280000001</c:v>
                </c:pt>
                <c:pt idx="24">
                  <c:v>27717487.380000003</c:v>
                </c:pt>
                <c:pt idx="25">
                  <c:v>28338192.960000001</c:v>
                </c:pt>
                <c:pt idx="26">
                  <c:v>28888372.920000002</c:v>
                </c:pt>
                <c:pt idx="27">
                  <c:v>29389047.600000001</c:v>
                </c:pt>
                <c:pt idx="28">
                  <c:v>29903750.580000002</c:v>
                </c:pt>
                <c:pt idx="29">
                  <c:v>30309430.800000001</c:v>
                </c:pt>
                <c:pt idx="30">
                  <c:v>30705688.200000003</c:v>
                </c:pt>
                <c:pt idx="31">
                  <c:v>31155007.620000001</c:v>
                </c:pt>
                <c:pt idx="32">
                  <c:v>31525674.84</c:v>
                </c:pt>
                <c:pt idx="33">
                  <c:v>31894725.060000002</c:v>
                </c:pt>
                <c:pt idx="34">
                  <c:v>32331913.68</c:v>
                </c:pt>
                <c:pt idx="35">
                  <c:v>32708802.060000002</c:v>
                </c:pt>
              </c:numCache>
            </c:numRef>
          </c:val>
          <c:smooth val="0"/>
          <c:extLst>
            <c:ext xmlns:c16="http://schemas.microsoft.com/office/drawing/2014/chart" uri="{C3380CC4-5D6E-409C-BE32-E72D297353CC}">
              <c16:uniqueId val="{00000000-914C-474A-BEE9-09E63D045D02}"/>
            </c:ext>
          </c:extLst>
        </c:ser>
        <c:ser>
          <c:idx val="1"/>
          <c:order val="1"/>
          <c:tx>
            <c:strRef>
              <c:f>'Charge Points'!$B$13</c:f>
              <c:strCache>
                <c:ptCount val="1"/>
                <c:pt idx="0">
                  <c:v>Home - on street</c:v>
                </c:pt>
              </c:strCache>
            </c:strRef>
          </c:tx>
          <c:spPr>
            <a:ln w="28575" cap="rnd">
              <a:solidFill>
                <a:schemeClr val="accent2"/>
              </a:solidFill>
              <a:round/>
            </a:ln>
            <a:effectLst/>
          </c:spPr>
          <c:marker>
            <c:symbol val="none"/>
          </c:marker>
          <c:val>
            <c:numRef>
              <c:f>'Charge Points'!$D$13:$AM$13</c:f>
              <c:numCache>
                <c:formatCode>_(* #,##0_);_(* \(#,##0\);_(* "-"??_);_(@_)</c:formatCode>
                <c:ptCount val="36"/>
                <c:pt idx="0">
                  <c:v>71169.48000000001</c:v>
                </c:pt>
                <c:pt idx="1">
                  <c:v>197107.52000000002</c:v>
                </c:pt>
                <c:pt idx="2">
                  <c:v>417414.94</c:v>
                </c:pt>
                <c:pt idx="3">
                  <c:v>742190.08000000007</c:v>
                </c:pt>
                <c:pt idx="4">
                  <c:v>1139139.4000000001</c:v>
                </c:pt>
                <c:pt idx="5">
                  <c:v>1551583.54</c:v>
                </c:pt>
                <c:pt idx="6">
                  <c:v>2119081.96</c:v>
                </c:pt>
                <c:pt idx="7">
                  <c:v>2716528.6</c:v>
                </c:pt>
                <c:pt idx="8">
                  <c:v>3392208.22</c:v>
                </c:pt>
                <c:pt idx="9">
                  <c:v>4081791.8000000003</c:v>
                </c:pt>
                <c:pt idx="10">
                  <c:v>4743136.6800000006</c:v>
                </c:pt>
                <c:pt idx="11">
                  <c:v>5494664.1800000006</c:v>
                </c:pt>
                <c:pt idx="12">
                  <c:v>6377220.2000000002</c:v>
                </c:pt>
                <c:pt idx="13">
                  <c:v>7300458.9200000009</c:v>
                </c:pt>
                <c:pt idx="14">
                  <c:v>8234616.4000000004</c:v>
                </c:pt>
                <c:pt idx="15">
                  <c:v>9097437.8000000007</c:v>
                </c:pt>
                <c:pt idx="16">
                  <c:v>9921057.2000000011</c:v>
                </c:pt>
                <c:pt idx="17">
                  <c:v>10691125.58</c:v>
                </c:pt>
                <c:pt idx="18">
                  <c:v>11387959.66</c:v>
                </c:pt>
                <c:pt idx="19">
                  <c:v>12035740.24</c:v>
                </c:pt>
                <c:pt idx="20">
                  <c:v>12590987.780000001</c:v>
                </c:pt>
                <c:pt idx="21">
                  <c:v>13094543.420000002</c:v>
                </c:pt>
                <c:pt idx="22">
                  <c:v>13564943.280000001</c:v>
                </c:pt>
                <c:pt idx="23">
                  <c:v>13942178.720000001</c:v>
                </c:pt>
                <c:pt idx="24">
                  <c:v>14278705.620000001</c:v>
                </c:pt>
                <c:pt idx="25">
                  <c:v>14598463.040000001</c:v>
                </c:pt>
                <c:pt idx="26">
                  <c:v>14881889.080000002</c:v>
                </c:pt>
                <c:pt idx="27">
                  <c:v>15139812.4</c:v>
                </c:pt>
                <c:pt idx="28">
                  <c:v>15404962.420000002</c:v>
                </c:pt>
                <c:pt idx="29">
                  <c:v>15613949.200000001</c:v>
                </c:pt>
                <c:pt idx="30">
                  <c:v>15818081.800000001</c:v>
                </c:pt>
                <c:pt idx="31">
                  <c:v>16049549.380000001</c:v>
                </c:pt>
                <c:pt idx="32">
                  <c:v>16240499.160000002</c:v>
                </c:pt>
                <c:pt idx="33">
                  <c:v>16430615.940000001</c:v>
                </c:pt>
                <c:pt idx="34">
                  <c:v>16655834.32</c:v>
                </c:pt>
                <c:pt idx="35">
                  <c:v>16849988.940000001</c:v>
                </c:pt>
              </c:numCache>
            </c:numRef>
          </c:val>
          <c:smooth val="0"/>
          <c:extLst>
            <c:ext xmlns:c16="http://schemas.microsoft.com/office/drawing/2014/chart" uri="{C3380CC4-5D6E-409C-BE32-E72D297353CC}">
              <c16:uniqueId val="{00000001-914C-474A-BEE9-09E63D045D02}"/>
            </c:ext>
          </c:extLst>
        </c:ser>
        <c:ser>
          <c:idx val="2"/>
          <c:order val="2"/>
          <c:tx>
            <c:strRef>
              <c:f>'Charge Points'!$B$8</c:f>
              <c:strCache>
                <c:ptCount val="1"/>
                <c:pt idx="0">
                  <c:v>Public</c:v>
                </c:pt>
              </c:strCache>
            </c:strRef>
          </c:tx>
          <c:spPr>
            <a:ln w="28575" cap="rnd">
              <a:solidFill>
                <a:schemeClr val="accent3"/>
              </a:solidFill>
              <a:round/>
            </a:ln>
            <a:effectLst/>
          </c:spPr>
          <c:marker>
            <c:symbol val="none"/>
          </c:marker>
          <c:cat>
            <c:numRef>
              <c:f>'Charge Points'!$D$6:$AM$6</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Points'!$D$8:$AM$8</c:f>
              <c:numCache>
                <c:formatCode>_(* #,##0_);_(* \(#,##0\);_(* "-"??_);_(@_)</c:formatCode>
                <c:ptCount val="36"/>
                <c:pt idx="0">
                  <c:v>4080</c:v>
                </c:pt>
                <c:pt idx="1">
                  <c:v>13933</c:v>
                </c:pt>
                <c:pt idx="2">
                  <c:v>34430</c:v>
                </c:pt>
                <c:pt idx="3">
                  <c:v>68912</c:v>
                </c:pt>
                <c:pt idx="4">
                  <c:v>115510</c:v>
                </c:pt>
                <c:pt idx="5">
                  <c:v>167655</c:v>
                </c:pt>
                <c:pt idx="6">
                  <c:v>244136</c:v>
                </c:pt>
                <c:pt idx="7">
                  <c:v>329368</c:v>
                </c:pt>
                <c:pt idx="8">
                  <c:v>430516</c:v>
                </c:pt>
                <c:pt idx="9">
                  <c:v>538130</c:v>
                </c:pt>
                <c:pt idx="10">
                  <c:v>644932</c:v>
                </c:pt>
                <c:pt idx="11">
                  <c:v>770063</c:v>
                </c:pt>
                <c:pt idx="12">
                  <c:v>921554</c:v>
                </c:pt>
                <c:pt idx="13">
                  <c:v>1084715</c:v>
                </c:pt>
                <c:pt idx="14">
                  <c:v>1254191</c:v>
                </c:pt>
                <c:pt idx="15">
                  <c:v>1414294</c:v>
                </c:pt>
                <c:pt idx="16">
                  <c:v>1570071</c:v>
                </c:pt>
                <c:pt idx="17">
                  <c:v>1718153</c:v>
                </c:pt>
                <c:pt idx="18">
                  <c:v>1854061</c:v>
                </c:pt>
                <c:pt idx="19">
                  <c:v>1981948</c:v>
                </c:pt>
                <c:pt idx="20">
                  <c:v>2092703</c:v>
                </c:pt>
                <c:pt idx="21">
                  <c:v>2194021</c:v>
                </c:pt>
                <c:pt idx="22">
                  <c:v>2289395</c:v>
                </c:pt>
                <c:pt idx="23">
                  <c:v>2366374</c:v>
                </c:pt>
                <c:pt idx="24">
                  <c:v>2435409</c:v>
                </c:pt>
                <c:pt idx="25">
                  <c:v>2501314</c:v>
                </c:pt>
                <c:pt idx="26">
                  <c:v>2559980</c:v>
                </c:pt>
                <c:pt idx="27">
                  <c:v>2613568</c:v>
                </c:pt>
                <c:pt idx="28">
                  <c:v>2668853</c:v>
                </c:pt>
                <c:pt idx="29">
                  <c:v>2712566</c:v>
                </c:pt>
                <c:pt idx="30">
                  <c:v>2755380</c:v>
                </c:pt>
                <c:pt idx="31">
                  <c:v>2804065</c:v>
                </c:pt>
                <c:pt idx="32">
                  <c:v>2844337</c:v>
                </c:pt>
                <c:pt idx="33">
                  <c:v>2884530</c:v>
                </c:pt>
                <c:pt idx="34">
                  <c:v>2932267</c:v>
                </c:pt>
                <c:pt idx="35">
                  <c:v>2973527</c:v>
                </c:pt>
              </c:numCache>
            </c:numRef>
          </c:val>
          <c:smooth val="0"/>
          <c:extLst>
            <c:ext xmlns:c16="http://schemas.microsoft.com/office/drawing/2014/chart" uri="{C3380CC4-5D6E-409C-BE32-E72D297353CC}">
              <c16:uniqueId val="{00000002-914C-474A-BEE9-09E63D045D02}"/>
            </c:ext>
          </c:extLst>
        </c:ser>
        <c:ser>
          <c:idx val="4"/>
          <c:order val="3"/>
          <c:tx>
            <c:strRef>
              <c:f>'Charge Points'!$B$10</c:f>
              <c:strCache>
                <c:ptCount val="1"/>
                <c:pt idx="0">
                  <c:v>Work</c:v>
                </c:pt>
              </c:strCache>
            </c:strRef>
          </c:tx>
          <c:spPr>
            <a:ln w="28575" cap="rnd">
              <a:solidFill>
                <a:schemeClr val="accent5"/>
              </a:solidFill>
              <a:round/>
            </a:ln>
            <a:effectLst/>
          </c:spPr>
          <c:marker>
            <c:symbol val="none"/>
          </c:marker>
          <c:cat>
            <c:numRef>
              <c:f>'Charge Points'!$D$6:$AM$6</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Points'!$D$10:$AM$10</c:f>
              <c:numCache>
                <c:formatCode>_(* #,##0_);_(* \(#,##0\);_(* "-"??_);_(@_)</c:formatCode>
                <c:ptCount val="36"/>
                <c:pt idx="0">
                  <c:v>7000</c:v>
                </c:pt>
                <c:pt idx="1">
                  <c:v>20709</c:v>
                </c:pt>
                <c:pt idx="2">
                  <c:v>46268</c:v>
                </c:pt>
                <c:pt idx="3">
                  <c:v>85672</c:v>
                </c:pt>
                <c:pt idx="4">
                  <c:v>135616</c:v>
                </c:pt>
                <c:pt idx="5">
                  <c:v>187814</c:v>
                </c:pt>
                <c:pt idx="6">
                  <c:v>262927</c:v>
                </c:pt>
                <c:pt idx="7">
                  <c:v>344369</c:v>
                </c:pt>
                <c:pt idx="8">
                  <c:v>436831</c:v>
                </c:pt>
                <c:pt idx="9">
                  <c:v>533170</c:v>
                </c:pt>
                <c:pt idx="10">
                  <c:v>624057</c:v>
                </c:pt>
                <c:pt idx="11">
                  <c:v>735866</c:v>
                </c:pt>
                <c:pt idx="12">
                  <c:v>872717</c:v>
                </c:pt>
                <c:pt idx="13">
                  <c:v>1014572</c:v>
                </c:pt>
                <c:pt idx="14">
                  <c:v>1161033</c:v>
                </c:pt>
                <c:pt idx="15">
                  <c:v>1294446</c:v>
                </c:pt>
                <c:pt idx="16">
                  <c:v>1416327</c:v>
                </c:pt>
                <c:pt idx="17">
                  <c:v>1532586</c:v>
                </c:pt>
                <c:pt idx="18">
                  <c:v>1637086</c:v>
                </c:pt>
                <c:pt idx="19">
                  <c:v>1731640</c:v>
                </c:pt>
                <c:pt idx="20">
                  <c:v>1819467</c:v>
                </c:pt>
                <c:pt idx="21">
                  <c:v>1896355</c:v>
                </c:pt>
                <c:pt idx="22">
                  <c:v>1963877</c:v>
                </c:pt>
                <c:pt idx="23">
                  <c:v>2024453</c:v>
                </c:pt>
                <c:pt idx="24">
                  <c:v>2076359</c:v>
                </c:pt>
                <c:pt idx="25">
                  <c:v>2121425</c:v>
                </c:pt>
                <c:pt idx="26">
                  <c:v>2168677</c:v>
                </c:pt>
                <c:pt idx="27">
                  <c:v>2211085</c:v>
                </c:pt>
                <c:pt idx="28">
                  <c:v>2250215</c:v>
                </c:pt>
                <c:pt idx="29">
                  <c:v>2287402</c:v>
                </c:pt>
                <c:pt idx="30">
                  <c:v>2322488</c:v>
                </c:pt>
                <c:pt idx="31">
                  <c:v>2356500</c:v>
                </c:pt>
                <c:pt idx="32">
                  <c:v>2390131</c:v>
                </c:pt>
                <c:pt idx="33">
                  <c:v>2422829</c:v>
                </c:pt>
                <c:pt idx="34">
                  <c:v>2455395</c:v>
                </c:pt>
                <c:pt idx="35">
                  <c:v>2487937</c:v>
                </c:pt>
              </c:numCache>
            </c:numRef>
          </c:val>
          <c:smooth val="0"/>
          <c:extLst>
            <c:ext xmlns:c16="http://schemas.microsoft.com/office/drawing/2014/chart" uri="{C3380CC4-5D6E-409C-BE32-E72D297353CC}">
              <c16:uniqueId val="{00000003-914C-474A-BEE9-09E63D045D02}"/>
            </c:ext>
          </c:extLst>
        </c:ser>
        <c:ser>
          <c:idx val="3"/>
          <c:order val="4"/>
          <c:tx>
            <c:strRef>
              <c:f>'Charge Points'!$B$9</c:f>
              <c:strCache>
                <c:ptCount val="1"/>
                <c:pt idx="0">
                  <c:v>Rapid</c:v>
                </c:pt>
              </c:strCache>
            </c:strRef>
          </c:tx>
          <c:spPr>
            <a:ln w="28575" cap="rnd">
              <a:solidFill>
                <a:schemeClr val="accent4"/>
              </a:solidFill>
              <a:round/>
            </a:ln>
            <a:effectLst/>
          </c:spPr>
          <c:marker>
            <c:symbol val="none"/>
          </c:marker>
          <c:cat>
            <c:numRef>
              <c:f>'Charge Points'!$D$6:$AM$6</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Points'!$D$9:$AM$9</c:f>
              <c:numCache>
                <c:formatCode>_(* #,##0_);_(* \(#,##0\);_(* "-"??_);_(@_)</c:formatCode>
                <c:ptCount val="36"/>
                <c:pt idx="0">
                  <c:v>1754</c:v>
                </c:pt>
                <c:pt idx="1">
                  <c:v>2872</c:v>
                </c:pt>
                <c:pt idx="2">
                  <c:v>4514</c:v>
                </c:pt>
                <c:pt idx="3">
                  <c:v>6487</c:v>
                </c:pt>
                <c:pt idx="4">
                  <c:v>8464</c:v>
                </c:pt>
                <c:pt idx="5">
                  <c:v>10092</c:v>
                </c:pt>
                <c:pt idx="6">
                  <c:v>12379</c:v>
                </c:pt>
                <c:pt idx="7">
                  <c:v>14505</c:v>
                </c:pt>
                <c:pt idx="8">
                  <c:v>16208</c:v>
                </c:pt>
                <c:pt idx="9">
                  <c:v>17690</c:v>
                </c:pt>
                <c:pt idx="10">
                  <c:v>18620</c:v>
                </c:pt>
                <c:pt idx="11">
                  <c:v>21360</c:v>
                </c:pt>
                <c:pt idx="12">
                  <c:v>24184</c:v>
                </c:pt>
                <c:pt idx="13">
                  <c:v>26899</c:v>
                </c:pt>
                <c:pt idx="14">
                  <c:v>29427</c:v>
                </c:pt>
                <c:pt idx="15">
                  <c:v>31659</c:v>
                </c:pt>
                <c:pt idx="16">
                  <c:v>33696</c:v>
                </c:pt>
                <c:pt idx="17">
                  <c:v>35533</c:v>
                </c:pt>
                <c:pt idx="18">
                  <c:v>37150</c:v>
                </c:pt>
                <c:pt idx="19">
                  <c:v>38600</c:v>
                </c:pt>
                <c:pt idx="20">
                  <c:v>39816</c:v>
                </c:pt>
                <c:pt idx="21">
                  <c:v>40875</c:v>
                </c:pt>
                <c:pt idx="22">
                  <c:v>41814</c:v>
                </c:pt>
                <c:pt idx="23">
                  <c:v>42549</c:v>
                </c:pt>
                <c:pt idx="24">
                  <c:v>43174</c:v>
                </c:pt>
                <c:pt idx="25">
                  <c:v>43738</c:v>
                </c:pt>
                <c:pt idx="26">
                  <c:v>44219</c:v>
                </c:pt>
                <c:pt idx="27">
                  <c:v>44641</c:v>
                </c:pt>
                <c:pt idx="28">
                  <c:v>45059</c:v>
                </c:pt>
                <c:pt idx="29">
                  <c:v>45384</c:v>
                </c:pt>
                <c:pt idx="30">
                  <c:v>45694</c:v>
                </c:pt>
                <c:pt idx="31">
                  <c:v>46038</c:v>
                </c:pt>
                <c:pt idx="32">
                  <c:v>46319</c:v>
                </c:pt>
                <c:pt idx="33">
                  <c:v>46596</c:v>
                </c:pt>
                <c:pt idx="34">
                  <c:v>46921</c:v>
                </c:pt>
                <c:pt idx="35">
                  <c:v>47198</c:v>
                </c:pt>
              </c:numCache>
            </c:numRef>
          </c:val>
          <c:smooth val="0"/>
          <c:extLst>
            <c:ext xmlns:c16="http://schemas.microsoft.com/office/drawing/2014/chart" uri="{C3380CC4-5D6E-409C-BE32-E72D297353CC}">
              <c16:uniqueId val="{00000004-914C-474A-BEE9-09E63D045D02}"/>
            </c:ext>
          </c:extLst>
        </c:ser>
        <c:ser>
          <c:idx val="5"/>
          <c:order val="5"/>
          <c:tx>
            <c:strRef>
              <c:f>'Charge Points'!$B$14</c:f>
              <c:strCache>
                <c:ptCount val="1"/>
                <c:pt idx="0">
                  <c:v>Home on-street + Public + Rapid</c:v>
                </c:pt>
              </c:strCache>
            </c:strRef>
          </c:tx>
          <c:spPr>
            <a:ln w="28575" cap="rnd">
              <a:solidFill>
                <a:schemeClr val="accent6"/>
              </a:solidFill>
              <a:prstDash val="dash"/>
              <a:round/>
            </a:ln>
            <a:effectLst/>
          </c:spPr>
          <c:marker>
            <c:symbol val="none"/>
          </c:marker>
          <c:val>
            <c:numRef>
              <c:f>'Charge Points'!$D$14:$AM$14</c:f>
              <c:numCache>
                <c:formatCode>_(* #,##0_);_(* \(#,##0\);_(* "-"??_);_(@_)</c:formatCode>
                <c:ptCount val="36"/>
                <c:pt idx="0">
                  <c:v>77003.48000000001</c:v>
                </c:pt>
                <c:pt idx="1">
                  <c:v>213912.52000000002</c:v>
                </c:pt>
                <c:pt idx="2">
                  <c:v>456358.94</c:v>
                </c:pt>
                <c:pt idx="3">
                  <c:v>817589.08000000007</c:v>
                </c:pt>
                <c:pt idx="4">
                  <c:v>1263113.4000000001</c:v>
                </c:pt>
                <c:pt idx="5">
                  <c:v>1729330.54</c:v>
                </c:pt>
                <c:pt idx="6">
                  <c:v>2375596.96</c:v>
                </c:pt>
                <c:pt idx="7">
                  <c:v>3060401.6</c:v>
                </c:pt>
                <c:pt idx="8">
                  <c:v>3838932.22</c:v>
                </c:pt>
                <c:pt idx="9">
                  <c:v>4637611.8000000007</c:v>
                </c:pt>
                <c:pt idx="10">
                  <c:v>5406688.6800000006</c:v>
                </c:pt>
                <c:pt idx="11">
                  <c:v>6286087.1800000006</c:v>
                </c:pt>
                <c:pt idx="12">
                  <c:v>7322958.2000000002</c:v>
                </c:pt>
                <c:pt idx="13">
                  <c:v>8412072.9200000018</c:v>
                </c:pt>
                <c:pt idx="14">
                  <c:v>9518234.4000000004</c:v>
                </c:pt>
                <c:pt idx="15">
                  <c:v>10543390.800000001</c:v>
                </c:pt>
                <c:pt idx="16">
                  <c:v>11524824.200000001</c:v>
                </c:pt>
                <c:pt idx="17">
                  <c:v>12444811.58</c:v>
                </c:pt>
                <c:pt idx="18">
                  <c:v>13279170.66</c:v>
                </c:pt>
                <c:pt idx="19">
                  <c:v>14056288.24</c:v>
                </c:pt>
                <c:pt idx="20">
                  <c:v>14723506.780000001</c:v>
                </c:pt>
                <c:pt idx="21">
                  <c:v>15329439.420000002</c:v>
                </c:pt>
                <c:pt idx="22">
                  <c:v>15896152.280000001</c:v>
                </c:pt>
                <c:pt idx="23">
                  <c:v>16351101.720000001</c:v>
                </c:pt>
                <c:pt idx="24">
                  <c:v>16757288.620000001</c:v>
                </c:pt>
                <c:pt idx="25">
                  <c:v>17143515.039999999</c:v>
                </c:pt>
                <c:pt idx="26">
                  <c:v>17486088.080000002</c:v>
                </c:pt>
                <c:pt idx="27">
                  <c:v>17798021.399999999</c:v>
                </c:pt>
                <c:pt idx="28">
                  <c:v>18118874.420000002</c:v>
                </c:pt>
                <c:pt idx="29">
                  <c:v>18371899.200000003</c:v>
                </c:pt>
                <c:pt idx="30">
                  <c:v>18619155.800000001</c:v>
                </c:pt>
                <c:pt idx="31">
                  <c:v>18899652.380000003</c:v>
                </c:pt>
                <c:pt idx="32">
                  <c:v>19131155.160000004</c:v>
                </c:pt>
                <c:pt idx="33">
                  <c:v>19361741.940000001</c:v>
                </c:pt>
                <c:pt idx="34">
                  <c:v>19635022.32</c:v>
                </c:pt>
                <c:pt idx="35">
                  <c:v>19870713.940000001</c:v>
                </c:pt>
              </c:numCache>
            </c:numRef>
          </c:val>
          <c:smooth val="0"/>
          <c:extLst>
            <c:ext xmlns:c16="http://schemas.microsoft.com/office/drawing/2014/chart" uri="{C3380CC4-5D6E-409C-BE32-E72D297353CC}">
              <c16:uniqueId val="{00000005-914C-474A-BEE9-09E63D045D02}"/>
            </c:ext>
          </c:extLst>
        </c:ser>
        <c:dLbls>
          <c:showLegendKey val="0"/>
          <c:showVal val="0"/>
          <c:showCatName val="0"/>
          <c:showSerName val="0"/>
          <c:showPercent val="0"/>
          <c:showBubbleSize val="0"/>
        </c:dLbls>
        <c:smooth val="0"/>
        <c:axId val="966211471"/>
        <c:axId val="1024662159"/>
      </c:lineChart>
      <c:catAx>
        <c:axId val="9662114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1024662159"/>
        <c:crosses val="autoZero"/>
        <c:auto val="1"/>
        <c:lblAlgn val="ctr"/>
        <c:lblOffset val="100"/>
        <c:noMultiLvlLbl val="0"/>
      </c:catAx>
      <c:valAx>
        <c:axId val="102466215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966211471"/>
        <c:crosses val="autoZero"/>
        <c:crossBetween val="between"/>
      </c:valAx>
      <c:spPr>
        <a:noFill/>
        <a:ln>
          <a:noFill/>
        </a:ln>
        <a:effectLst/>
      </c:spPr>
    </c:plotArea>
    <c:legend>
      <c:legendPos val="r"/>
      <c:layout>
        <c:manualLayout>
          <c:xMode val="edge"/>
          <c:yMode val="edge"/>
          <c:x val="0.83650066549738145"/>
          <c:y val="0.25416677734560289"/>
          <c:w val="0.15875999800972745"/>
          <c:h val="0.4144616260316857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Electricity Charging Point Network Capex</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lineChart>
        <c:grouping val="standard"/>
        <c:varyColors val="0"/>
        <c:ser>
          <c:idx val="0"/>
          <c:order val="0"/>
          <c:tx>
            <c:strRef>
              <c:f>'Charge Points'!$B$53</c:f>
              <c:strCache>
                <c:ptCount val="1"/>
                <c:pt idx="0">
                  <c:v>Home Charging Point Operator - Off-Street</c:v>
                </c:pt>
              </c:strCache>
            </c:strRef>
          </c:tx>
          <c:spPr>
            <a:ln w="28575" cap="rnd">
              <a:solidFill>
                <a:schemeClr val="accent1"/>
              </a:solidFill>
              <a:round/>
            </a:ln>
            <a:effectLst/>
          </c:spPr>
          <c:marker>
            <c:symbol val="none"/>
          </c:marker>
          <c:val>
            <c:numRef>
              <c:f>'Charge Points'!$D$53:$AM$53</c:f>
              <c:numCache>
                <c:formatCode>General</c:formatCode>
                <c:ptCount val="36"/>
                <c:pt idx="0">
                  <c:v>94.650778252091243</c:v>
                </c:pt>
                <c:pt idx="1">
                  <c:v>156.18283091993663</c:v>
                </c:pt>
                <c:pt idx="2">
                  <c:v>260.48561610738494</c:v>
                </c:pt>
                <c:pt idx="3">
                  <c:v>370.99380422423388</c:v>
                </c:pt>
                <c:pt idx="4">
                  <c:v>442.47190073115058</c:v>
                </c:pt>
                <c:pt idx="5">
                  <c:v>492.36798598119259</c:v>
                </c:pt>
                <c:pt idx="6">
                  <c:v>664.60875938531854</c:v>
                </c:pt>
                <c:pt idx="7">
                  <c:v>689.34380761326838</c:v>
                </c:pt>
                <c:pt idx="8">
                  <c:v>769.52156747969207</c:v>
                </c:pt>
                <c:pt idx="9">
                  <c:v>777.04013504842612</c:v>
                </c:pt>
                <c:pt idx="10">
                  <c:v>738.91091105609144</c:v>
                </c:pt>
                <c:pt idx="11">
                  <c:v>832.80525050819108</c:v>
                </c:pt>
                <c:pt idx="12">
                  <c:v>970.02097884410728</c:v>
                </c:pt>
                <c:pt idx="13">
                  <c:v>1007.3168687490133</c:v>
                </c:pt>
                <c:pt idx="14">
                  <c:v>1012.6736695723373</c:v>
                </c:pt>
                <c:pt idx="15">
                  <c:v>930.41350339121948</c:v>
                </c:pt>
                <c:pt idx="16">
                  <c:v>884.10642619813461</c:v>
                </c:pt>
                <c:pt idx="17">
                  <c:v>823.40892570255141</c:v>
                </c:pt>
                <c:pt idx="18">
                  <c:v>742.67117137385799</c:v>
                </c:pt>
                <c:pt idx="19">
                  <c:v>688.4289183214446</c:v>
                </c:pt>
                <c:pt idx="20">
                  <c:v>663.99871327162623</c:v>
                </c:pt>
                <c:pt idx="21">
                  <c:v>665.61372542831828</c:v>
                </c:pt>
                <c:pt idx="22">
                  <c:v>728.46783344342998</c:v>
                </c:pt>
                <c:pt idx="23">
                  <c:v>738.56326061885022</c:v>
                </c:pt>
                <c:pt idx="24">
                  <c:v>769.7832093239731</c:v>
                </c:pt>
                <c:pt idx="25">
                  <c:v>766.66803891292477</c:v>
                </c:pt>
                <c:pt idx="26">
                  <c:v>888.71043047631679</c:v>
                </c:pt>
                <c:pt idx="27">
                  <c:v>891.18934649872483</c:v>
                </c:pt>
                <c:pt idx="28">
                  <c:v>977.75690955588254</c:v>
                </c:pt>
                <c:pt idx="29">
                  <c:v>931.708841757036</c:v>
                </c:pt>
                <c:pt idx="30">
                  <c:v>895.51889305959207</c:v>
                </c:pt>
                <c:pt idx="31">
                  <c:v>1014.8166994160844</c:v>
                </c:pt>
                <c:pt idx="32">
                  <c:v>1105.6621818820715</c:v>
                </c:pt>
                <c:pt idx="33">
                  <c:v>1144.0652430094087</c:v>
                </c:pt>
                <c:pt idx="34">
                  <c:v>1188.6455089893907</c:v>
                </c:pt>
                <c:pt idx="35">
                  <c:v>1081.5213288930859</c:v>
                </c:pt>
              </c:numCache>
            </c:numRef>
          </c:val>
          <c:smooth val="0"/>
          <c:extLst>
            <c:ext xmlns:c16="http://schemas.microsoft.com/office/drawing/2014/chart" uri="{C3380CC4-5D6E-409C-BE32-E72D297353CC}">
              <c16:uniqueId val="{00000000-399F-4308-8975-13278311C26A}"/>
            </c:ext>
          </c:extLst>
        </c:ser>
        <c:ser>
          <c:idx val="4"/>
          <c:order val="1"/>
          <c:tx>
            <c:strRef>
              <c:f>'Charge Points'!$B$54</c:f>
              <c:strCache>
                <c:ptCount val="1"/>
                <c:pt idx="0">
                  <c:v>Home Charging Point Operator - On-street</c:v>
                </c:pt>
              </c:strCache>
            </c:strRef>
          </c:tx>
          <c:spPr>
            <a:ln w="28575" cap="rnd">
              <a:solidFill>
                <a:schemeClr val="accent2"/>
              </a:solidFill>
              <a:round/>
            </a:ln>
            <a:effectLst/>
          </c:spPr>
          <c:marker>
            <c:symbol val="none"/>
          </c:marker>
          <c:val>
            <c:numRef>
              <c:f>'Charge Points'!$D$54:$AM$54</c:f>
              <c:numCache>
                <c:formatCode>General</c:formatCode>
                <c:ptCount val="36"/>
                <c:pt idx="0">
                  <c:v>80.309751244198623</c:v>
                </c:pt>
                <c:pt idx="1">
                  <c:v>135.19766235290152</c:v>
                </c:pt>
                <c:pt idx="2">
                  <c:v>228.93405493151513</c:v>
                </c:pt>
                <c:pt idx="3">
                  <c:v>329.91294550319122</c:v>
                </c:pt>
                <c:pt idx="4">
                  <c:v>396.9404201623073</c:v>
                </c:pt>
                <c:pt idx="5">
                  <c:v>426.92866511501478</c:v>
                </c:pt>
                <c:pt idx="6">
                  <c:v>580.20939866201513</c:v>
                </c:pt>
                <c:pt idx="7">
                  <c:v>605.07611409528602</c:v>
                </c:pt>
                <c:pt idx="8">
                  <c:v>678.73561689238056</c:v>
                </c:pt>
                <c:pt idx="9">
                  <c:v>688.13799597686682</c:v>
                </c:pt>
                <c:pt idx="10">
                  <c:v>656.51388664168121</c:v>
                </c:pt>
                <c:pt idx="11">
                  <c:v>742.30680932931068</c:v>
                </c:pt>
                <c:pt idx="12">
                  <c:v>867.40915411019125</c:v>
                </c:pt>
                <c:pt idx="13">
                  <c:v>903.39845333747076</c:v>
                </c:pt>
                <c:pt idx="14">
                  <c:v>910.56584788636792</c:v>
                </c:pt>
                <c:pt idx="15">
                  <c:v>838.39694159039664</c:v>
                </c:pt>
                <c:pt idx="16">
                  <c:v>798.15456271465405</c:v>
                </c:pt>
                <c:pt idx="17">
                  <c:v>744.55070884795657</c:v>
                </c:pt>
                <c:pt idx="18">
                  <c:v>672.45367582667291</c:v>
                </c:pt>
                <c:pt idx="19">
                  <c:v>624.07748582973215</c:v>
                </c:pt>
                <c:pt idx="20">
                  <c:v>602.65517407213315</c:v>
                </c:pt>
                <c:pt idx="21">
                  <c:v>604.84676957010174</c:v>
                </c:pt>
                <c:pt idx="22">
                  <c:v>662.83544642240258</c:v>
                </c:pt>
                <c:pt idx="23">
                  <c:v>672.91734510981189</c:v>
                </c:pt>
                <c:pt idx="24">
                  <c:v>702.29282229092303</c:v>
                </c:pt>
                <c:pt idx="25">
                  <c:v>700.31236039743385</c:v>
                </c:pt>
                <c:pt idx="26">
                  <c:v>812.9071011757967</c:v>
                </c:pt>
                <c:pt idx="27">
                  <c:v>816.21944843905362</c:v>
                </c:pt>
                <c:pt idx="28">
                  <c:v>896.67421084764658</c:v>
                </c:pt>
                <c:pt idx="29">
                  <c:v>855.44428726041281</c:v>
                </c:pt>
                <c:pt idx="30">
                  <c:v>823.07842844402944</c:v>
                </c:pt>
                <c:pt idx="31">
                  <c:v>933.76297393568973</c:v>
                </c:pt>
                <c:pt idx="32">
                  <c:v>1018.5182825517934</c:v>
                </c:pt>
                <c:pt idx="33">
                  <c:v>1055.061286300906</c:v>
                </c:pt>
                <c:pt idx="34">
                  <c:v>1097.3477222677643</c:v>
                </c:pt>
                <c:pt idx="35">
                  <c:v>999.36991586157797</c:v>
                </c:pt>
              </c:numCache>
            </c:numRef>
          </c:val>
          <c:smooth val="0"/>
          <c:extLst>
            <c:ext xmlns:c16="http://schemas.microsoft.com/office/drawing/2014/chart" uri="{C3380CC4-5D6E-409C-BE32-E72D297353CC}">
              <c16:uniqueId val="{00000001-399F-4308-8975-13278311C26A}"/>
            </c:ext>
          </c:extLst>
        </c:ser>
        <c:ser>
          <c:idx val="1"/>
          <c:order val="2"/>
          <c:tx>
            <c:strRef>
              <c:f>'Charge Points'!$B$55</c:f>
              <c:strCache>
                <c:ptCount val="1"/>
                <c:pt idx="0">
                  <c:v>Public Charging Point Operator</c:v>
                </c:pt>
              </c:strCache>
            </c:strRef>
          </c:tx>
          <c:spPr>
            <a:ln w="28575" cap="rnd">
              <a:solidFill>
                <a:schemeClr val="accent3"/>
              </a:solidFill>
              <a:round/>
            </a:ln>
            <a:effectLst/>
          </c:spPr>
          <c:marker>
            <c:symbol val="none"/>
          </c:marker>
          <c:cat>
            <c:numRef>
              <c:f>'Charge Points'!$D$51:$AM$51</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Points'!$D$55:$AM$55</c:f>
              <c:numCache>
                <c:formatCode>General</c:formatCode>
                <c:ptCount val="36"/>
                <c:pt idx="0">
                  <c:v>4.6039929626622307</c:v>
                </c:pt>
                <c:pt idx="1">
                  <c:v>10.577444012652084</c:v>
                </c:pt>
                <c:pt idx="2">
                  <c:v>21.299606358838322</c:v>
                </c:pt>
                <c:pt idx="3">
                  <c:v>35.027490671980125</c:v>
                </c:pt>
                <c:pt idx="4">
                  <c:v>46.596955245377913</c:v>
                </c:pt>
                <c:pt idx="5">
                  <c:v>53.976267531458795</c:v>
                </c:pt>
                <c:pt idx="6">
                  <c:v>78.194041525383568</c:v>
                </c:pt>
                <c:pt idx="7">
                  <c:v>86.320424124520002</c:v>
                </c:pt>
                <c:pt idx="8">
                  <c:v>101.60547713046385</c:v>
                </c:pt>
                <c:pt idx="9">
                  <c:v>107.38840721679387</c:v>
                </c:pt>
                <c:pt idx="10">
                  <c:v>106.02183254386854</c:v>
                </c:pt>
                <c:pt idx="11">
                  <c:v>123.59573449831973</c:v>
                </c:pt>
                <c:pt idx="12">
                  <c:v>148.8910360220612</c:v>
                </c:pt>
                <c:pt idx="13">
                  <c:v>159.65469369070121</c:v>
                </c:pt>
                <c:pt idx="14">
                  <c:v>165.19597705987439</c:v>
                </c:pt>
                <c:pt idx="15">
                  <c:v>155.57085804715467</c:v>
                </c:pt>
                <c:pt idx="16">
                  <c:v>150.96065405453135</c:v>
                </c:pt>
                <c:pt idx="17">
                  <c:v>143.1750230643454</c:v>
                </c:pt>
                <c:pt idx="18">
                  <c:v>131.15293410197654</c:v>
                </c:pt>
                <c:pt idx="19">
                  <c:v>123.2074561888023</c:v>
                </c:pt>
                <c:pt idx="20">
                  <c:v>110.47896960809496</c:v>
                </c:pt>
                <c:pt idx="21">
                  <c:v>106.81826101872504</c:v>
                </c:pt>
                <c:pt idx="22">
                  <c:v>111.1953040547223</c:v>
                </c:pt>
                <c:pt idx="23">
                  <c:v>106.84175187685167</c:v>
                </c:pt>
                <c:pt idx="24">
                  <c:v>110.71691720280486</c:v>
                </c:pt>
                <c:pt idx="25">
                  <c:v>112.9086288001313</c:v>
                </c:pt>
                <c:pt idx="26">
                  <c:v>129.10894111870445</c:v>
                </c:pt>
                <c:pt idx="27">
                  <c:v>132.46617151753776</c:v>
                </c:pt>
                <c:pt idx="28">
                  <c:v>149.09121785909073</c:v>
                </c:pt>
                <c:pt idx="29">
                  <c:v>144.06419733036429</c:v>
                </c:pt>
                <c:pt idx="30">
                  <c:v>142.2864314737362</c:v>
                </c:pt>
                <c:pt idx="31">
                  <c:v>165.11063827257999</c:v>
                </c:pt>
                <c:pt idx="32">
                  <c:v>181.94044356069574</c:v>
                </c:pt>
                <c:pt idx="33">
                  <c:v>192.70658187293674</c:v>
                </c:pt>
                <c:pt idx="34">
                  <c:v>205.59181799502696</c:v>
                </c:pt>
                <c:pt idx="35">
                  <c:v>190.38854293745936</c:v>
                </c:pt>
              </c:numCache>
            </c:numRef>
          </c:val>
          <c:smooth val="0"/>
          <c:extLst>
            <c:ext xmlns:c16="http://schemas.microsoft.com/office/drawing/2014/chart" uri="{C3380CC4-5D6E-409C-BE32-E72D297353CC}">
              <c16:uniqueId val="{00000002-399F-4308-8975-13278311C26A}"/>
            </c:ext>
          </c:extLst>
        </c:ser>
        <c:ser>
          <c:idx val="3"/>
          <c:order val="3"/>
          <c:tx>
            <c:strRef>
              <c:f>'Charge Points'!$B$57</c:f>
              <c:strCache>
                <c:ptCount val="1"/>
                <c:pt idx="0">
                  <c:v>Work Charging Point Operator</c:v>
                </c:pt>
              </c:strCache>
            </c:strRef>
          </c:tx>
          <c:spPr>
            <a:ln w="28575" cap="rnd">
              <a:solidFill>
                <a:schemeClr val="accent5"/>
              </a:solidFill>
              <a:round/>
            </a:ln>
            <a:effectLst/>
          </c:spPr>
          <c:marker>
            <c:symbol val="none"/>
          </c:marker>
          <c:cat>
            <c:numRef>
              <c:f>'Charge Points'!$D$51:$AM$51</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Points'!$D$57:$AM$57</c:f>
              <c:numCache>
                <c:formatCode>General</c:formatCode>
                <c:ptCount val="36"/>
                <c:pt idx="0">
                  <c:v>7.8990075339793169</c:v>
                </c:pt>
                <c:pt idx="1">
                  <c:v>14.797829712984116</c:v>
                </c:pt>
                <c:pt idx="2">
                  <c:v>26.785244990385177</c:v>
                </c:pt>
                <c:pt idx="3">
                  <c:v>40.442198499413884</c:v>
                </c:pt>
                <c:pt idx="4">
                  <c:v>50.517860555812469</c:v>
                </c:pt>
                <c:pt idx="5">
                  <c:v>54.831620380334812</c:v>
                </c:pt>
                <c:pt idx="6">
                  <c:v>77.987494866963118</c:v>
                </c:pt>
                <c:pt idx="7">
                  <c:v>83.79858568262128</c:v>
                </c:pt>
                <c:pt idx="8">
                  <c:v>94.405646372860744</c:v>
                </c:pt>
                <c:pt idx="9">
                  <c:v>97.746092507088065</c:v>
                </c:pt>
                <c:pt idx="10">
                  <c:v>91.76627510776828</c:v>
                </c:pt>
                <c:pt idx="11">
                  <c:v>112.32734851681572</c:v>
                </c:pt>
                <c:pt idx="12">
                  <c:v>136.78981087446442</c:v>
                </c:pt>
                <c:pt idx="13">
                  <c:v>141.17021310401088</c:v>
                </c:pt>
                <c:pt idx="14">
                  <c:v>145.19193435041501</c:v>
                </c:pt>
                <c:pt idx="15">
                  <c:v>131.85158476009275</c:v>
                </c:pt>
                <c:pt idx="16">
                  <c:v>120.15275382463598</c:v>
                </c:pt>
                <c:pt idx="17">
                  <c:v>114.36130882637589</c:v>
                </c:pt>
                <c:pt idx="18">
                  <c:v>102.60904144957048</c:v>
                </c:pt>
                <c:pt idx="19">
                  <c:v>92.701677715659585</c:v>
                </c:pt>
                <c:pt idx="20">
                  <c:v>92.835857631705451</c:v>
                </c:pt>
                <c:pt idx="21">
                  <c:v>88.57977884148508</c:v>
                </c:pt>
                <c:pt idx="22">
                  <c:v>90.89369710990654</c:v>
                </c:pt>
                <c:pt idx="23">
                  <c:v>97.505281181566119</c:v>
                </c:pt>
                <c:pt idx="24">
                  <c:v>99.205938353483546</c:v>
                </c:pt>
                <c:pt idx="25">
                  <c:v>94.632446785618981</c:v>
                </c:pt>
                <c:pt idx="26">
                  <c:v>118.89463955621633</c:v>
                </c:pt>
                <c:pt idx="27">
                  <c:v>120.1832158910277</c:v>
                </c:pt>
                <c:pt idx="28">
                  <c:v>127.53153894857674</c:v>
                </c:pt>
                <c:pt idx="29">
                  <c:v>129.24588867005301</c:v>
                </c:pt>
                <c:pt idx="30">
                  <c:v>121.79997013997253</c:v>
                </c:pt>
                <c:pt idx="31">
                  <c:v>140.8188913720731</c:v>
                </c:pt>
                <c:pt idx="32">
                  <c:v>164.41279557085579</c:v>
                </c:pt>
                <c:pt idx="33">
                  <c:v>168.12073370455826</c:v>
                </c:pt>
                <c:pt idx="34">
                  <c:v>172.21361061305939</c:v>
                </c:pt>
                <c:pt idx="35">
                  <c:v>159.46323064770127</c:v>
                </c:pt>
              </c:numCache>
            </c:numRef>
          </c:val>
          <c:smooth val="0"/>
          <c:extLst>
            <c:ext xmlns:c16="http://schemas.microsoft.com/office/drawing/2014/chart" uri="{C3380CC4-5D6E-409C-BE32-E72D297353CC}">
              <c16:uniqueId val="{00000003-399F-4308-8975-13278311C26A}"/>
            </c:ext>
          </c:extLst>
        </c:ser>
        <c:ser>
          <c:idx val="2"/>
          <c:order val="4"/>
          <c:tx>
            <c:strRef>
              <c:f>'Charge Points'!$B$56</c:f>
              <c:strCache>
                <c:ptCount val="1"/>
                <c:pt idx="0">
                  <c:v>Rapid Charging Point Operator</c:v>
                </c:pt>
              </c:strCache>
            </c:strRef>
          </c:tx>
          <c:spPr>
            <a:ln w="28575" cap="rnd">
              <a:solidFill>
                <a:schemeClr val="accent4"/>
              </a:solidFill>
              <a:round/>
            </a:ln>
            <a:effectLst/>
          </c:spPr>
          <c:marker>
            <c:symbol val="none"/>
          </c:marker>
          <c:cat>
            <c:numRef>
              <c:f>'Charge Points'!$D$51:$AM$51</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Points'!$D$56:$AM$56</c:f>
              <c:numCache>
                <c:formatCode>General</c:formatCode>
                <c:ptCount val="36"/>
                <c:pt idx="0">
                  <c:v>49.481640052141863</c:v>
                </c:pt>
                <c:pt idx="1">
                  <c:v>30.238121657185033</c:v>
                </c:pt>
                <c:pt idx="2">
                  <c:v>42.779314315092918</c:v>
                </c:pt>
                <c:pt idx="3">
                  <c:v>49.925551609423671</c:v>
                </c:pt>
                <c:pt idx="4">
                  <c:v>48.991479975081901</c:v>
                </c:pt>
                <c:pt idx="5">
                  <c:v>39.79787121650817</c:v>
                </c:pt>
                <c:pt idx="6">
                  <c:v>55.043851781120132</c:v>
                </c:pt>
                <c:pt idx="7">
                  <c:v>50.562730150956781</c:v>
                </c:pt>
                <c:pt idx="8">
                  <c:v>40.169317098524374</c:v>
                </c:pt>
                <c:pt idx="9">
                  <c:v>34.731400530505312</c:v>
                </c:pt>
                <c:pt idx="10">
                  <c:v>21.713154752159951</c:v>
                </c:pt>
                <c:pt idx="11">
                  <c:v>63.335107835468158</c:v>
                </c:pt>
                <c:pt idx="12">
                  <c:v>64.694648416901146</c:v>
                </c:pt>
                <c:pt idx="13">
                  <c:v>61.726368754468595</c:v>
                </c:pt>
                <c:pt idx="14">
                  <c:v>57.109940769093662</c:v>
                </c:pt>
                <c:pt idx="15">
                  <c:v>50.164000867265841</c:v>
                </c:pt>
                <c:pt idx="16">
                  <c:v>45.581839808066967</c:v>
                </c:pt>
                <c:pt idx="17">
                  <c:v>40.954592842682828</c:v>
                </c:pt>
                <c:pt idx="18">
                  <c:v>35.938616022795813</c:v>
                </c:pt>
                <c:pt idx="19">
                  <c:v>32.141677447473192</c:v>
                </c:pt>
                <c:pt idx="20">
                  <c:v>26.897044215975452</c:v>
                </c:pt>
                <c:pt idx="21">
                  <c:v>23.382024724373267</c:v>
                </c:pt>
                <c:pt idx="22">
                  <c:v>20.700177044477833</c:v>
                </c:pt>
                <c:pt idx="23">
                  <c:v>16.183660243611772</c:v>
                </c:pt>
                <c:pt idx="24">
                  <c:v>13.747877172193615</c:v>
                </c:pt>
                <c:pt idx="25">
                  <c:v>12.395072783329098</c:v>
                </c:pt>
                <c:pt idx="26">
                  <c:v>10.563075692799897</c:v>
                </c:pt>
                <c:pt idx="27">
                  <c:v>9.261387683674517</c:v>
                </c:pt>
                <c:pt idx="28">
                  <c:v>9.1677696743352151</c:v>
                </c:pt>
                <c:pt idx="29">
                  <c:v>7.1245581465791181</c:v>
                </c:pt>
                <c:pt idx="30">
                  <c:v>45.10970723224564</c:v>
                </c:pt>
                <c:pt idx="31">
                  <c:v>31.887003927018462</c:v>
                </c:pt>
                <c:pt idx="32">
                  <c:v>41.83241244729593</c:v>
                </c:pt>
                <c:pt idx="33">
                  <c:v>48.803209825662499</c:v>
                </c:pt>
                <c:pt idx="34">
                  <c:v>49.788962629110245</c:v>
                </c:pt>
                <c:pt idx="35">
                  <c:v>41.109259211007092</c:v>
                </c:pt>
              </c:numCache>
            </c:numRef>
          </c:val>
          <c:smooth val="0"/>
          <c:extLst>
            <c:ext xmlns:c16="http://schemas.microsoft.com/office/drawing/2014/chart" uri="{C3380CC4-5D6E-409C-BE32-E72D297353CC}">
              <c16:uniqueId val="{00000004-399F-4308-8975-13278311C26A}"/>
            </c:ext>
          </c:extLst>
        </c:ser>
        <c:ser>
          <c:idx val="5"/>
          <c:order val="5"/>
          <c:tx>
            <c:strRef>
              <c:f>'Charge Points'!$B$58</c:f>
              <c:strCache>
                <c:ptCount val="1"/>
                <c:pt idx="0">
                  <c:v>Home on-street + Public + Rapid</c:v>
                </c:pt>
              </c:strCache>
            </c:strRef>
          </c:tx>
          <c:spPr>
            <a:ln w="28575" cap="rnd">
              <a:solidFill>
                <a:schemeClr val="accent6"/>
              </a:solidFill>
              <a:prstDash val="dash"/>
              <a:round/>
            </a:ln>
            <a:effectLst/>
          </c:spPr>
          <c:marker>
            <c:symbol val="none"/>
          </c:marker>
          <c:val>
            <c:numRef>
              <c:f>'Charge Points'!$D$58:$AM$58</c:f>
              <c:numCache>
                <c:formatCode>General</c:formatCode>
                <c:ptCount val="36"/>
                <c:pt idx="0">
                  <c:v>134.39538425900273</c:v>
                </c:pt>
                <c:pt idx="1">
                  <c:v>176.01322802273864</c:v>
                </c:pt>
                <c:pt idx="2">
                  <c:v>293.0129756054464</c:v>
                </c:pt>
                <c:pt idx="3">
                  <c:v>414.86598778459501</c:v>
                </c:pt>
                <c:pt idx="4">
                  <c:v>492.52885538276712</c:v>
                </c:pt>
                <c:pt idx="5">
                  <c:v>520.7028038629818</c:v>
                </c:pt>
                <c:pt idx="6">
                  <c:v>713.44729196851881</c:v>
                </c:pt>
                <c:pt idx="7">
                  <c:v>741.95926837076274</c:v>
                </c:pt>
                <c:pt idx="8">
                  <c:v>820.51041112136886</c:v>
                </c:pt>
                <c:pt idx="9">
                  <c:v>830.25780372416602</c:v>
                </c:pt>
                <c:pt idx="10">
                  <c:v>784.24887393770973</c:v>
                </c:pt>
                <c:pt idx="11">
                  <c:v>929.23765166309863</c:v>
                </c:pt>
                <c:pt idx="12">
                  <c:v>1080.9948385491537</c:v>
                </c:pt>
                <c:pt idx="13">
                  <c:v>1124.7795157826406</c:v>
                </c:pt>
                <c:pt idx="14">
                  <c:v>1132.8717657153359</c:v>
                </c:pt>
                <c:pt idx="15">
                  <c:v>1044.1318005048172</c:v>
                </c:pt>
                <c:pt idx="16">
                  <c:v>994.6970565772524</c:v>
                </c:pt>
                <c:pt idx="17">
                  <c:v>928.68032475498478</c:v>
                </c:pt>
                <c:pt idx="18">
                  <c:v>839.54522595144533</c:v>
                </c:pt>
                <c:pt idx="19">
                  <c:v>779.42661946600765</c:v>
                </c:pt>
                <c:pt idx="20">
                  <c:v>740.03118789620362</c:v>
                </c:pt>
                <c:pt idx="21">
                  <c:v>735.04705531320008</c:v>
                </c:pt>
                <c:pt idx="22">
                  <c:v>794.73092752160278</c:v>
                </c:pt>
                <c:pt idx="23">
                  <c:v>795.94275723027533</c:v>
                </c:pt>
                <c:pt idx="24">
                  <c:v>826.75761666592155</c:v>
                </c:pt>
                <c:pt idx="25">
                  <c:v>825.61606198089419</c:v>
                </c:pt>
                <c:pt idx="26">
                  <c:v>952.57911798730106</c:v>
                </c:pt>
                <c:pt idx="27">
                  <c:v>957.94700764026595</c:v>
                </c:pt>
                <c:pt idx="28">
                  <c:v>1054.9331983810725</c:v>
                </c:pt>
                <c:pt idx="29">
                  <c:v>1006.6330427373563</c:v>
                </c:pt>
                <c:pt idx="30">
                  <c:v>1010.4745671500114</c:v>
                </c:pt>
                <c:pt idx="31">
                  <c:v>1130.760616135288</c:v>
                </c:pt>
                <c:pt idx="32">
                  <c:v>1242.2911385597849</c:v>
                </c:pt>
                <c:pt idx="33">
                  <c:v>1296.5710779995052</c:v>
                </c:pt>
                <c:pt idx="34">
                  <c:v>1352.7285028919016</c:v>
                </c:pt>
                <c:pt idx="35">
                  <c:v>1230.8677180100444</c:v>
                </c:pt>
              </c:numCache>
            </c:numRef>
          </c:val>
          <c:smooth val="0"/>
          <c:extLst>
            <c:ext xmlns:c16="http://schemas.microsoft.com/office/drawing/2014/chart" uri="{C3380CC4-5D6E-409C-BE32-E72D297353CC}">
              <c16:uniqueId val="{00000005-399F-4308-8975-13278311C26A}"/>
            </c:ext>
          </c:extLst>
        </c:ser>
        <c:dLbls>
          <c:showLegendKey val="0"/>
          <c:showVal val="0"/>
          <c:showCatName val="0"/>
          <c:showSerName val="0"/>
          <c:showPercent val="0"/>
          <c:showBubbleSize val="0"/>
        </c:dLbls>
        <c:smooth val="0"/>
        <c:axId val="960084847"/>
        <c:axId val="949341743"/>
      </c:lineChart>
      <c:catAx>
        <c:axId val="9600848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949341743"/>
        <c:crosses val="autoZero"/>
        <c:auto val="1"/>
        <c:lblAlgn val="ctr"/>
        <c:lblOffset val="100"/>
        <c:noMultiLvlLbl val="0"/>
      </c:catAx>
      <c:valAx>
        <c:axId val="94934174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96008484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Electricity Charging Point Equipment Capex</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5.6665273219611408E-2"/>
          <c:y val="0.10423178886558779"/>
          <c:w val="0.73965571458876678"/>
          <c:h val="0.79941518616705565"/>
        </c:manualLayout>
      </c:layout>
      <c:lineChart>
        <c:grouping val="standard"/>
        <c:varyColors val="0"/>
        <c:ser>
          <c:idx val="0"/>
          <c:order val="0"/>
          <c:tx>
            <c:strRef>
              <c:f>'Charge Points'!$B$87:$C$87</c:f>
              <c:strCache>
                <c:ptCount val="2"/>
                <c:pt idx="0">
                  <c:v>Home Charging Point Operator - Off-Street</c:v>
                </c:pt>
                <c:pt idx="1">
                  <c:v>£m</c:v>
                </c:pt>
              </c:strCache>
            </c:strRef>
          </c:tx>
          <c:spPr>
            <a:ln w="28575" cap="rnd">
              <a:solidFill>
                <a:schemeClr val="accent1"/>
              </a:solidFill>
              <a:round/>
            </a:ln>
            <a:effectLst/>
          </c:spPr>
          <c:marker>
            <c:symbol val="none"/>
          </c:marker>
          <c:cat>
            <c:numRef>
              <c:f>'Charge Points'!$D$85:$AM$85</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Points'!$D$87:$AM$87</c:f>
              <c:numCache>
                <c:formatCode>General</c:formatCode>
                <c:ptCount val="36"/>
                <c:pt idx="0">
                  <c:v>44.541542706866473</c:v>
                </c:pt>
                <c:pt idx="1">
                  <c:v>67.511972140809149</c:v>
                </c:pt>
                <c:pt idx="2">
                  <c:v>105.3708618455755</c:v>
                </c:pt>
                <c:pt idx="3">
                  <c:v>142.32508289181229</c:v>
                </c:pt>
                <c:pt idx="4">
                  <c:v>162.98655145788339</c:v>
                </c:pt>
                <c:pt idx="5">
                  <c:v>201.97299418825463</c:v>
                </c:pt>
                <c:pt idx="6">
                  <c:v>265.04265324933317</c:v>
                </c:pt>
                <c:pt idx="7">
                  <c:v>268.6916627688334</c:v>
                </c:pt>
                <c:pt idx="8">
                  <c:v>293.78689537462731</c:v>
                </c:pt>
                <c:pt idx="9">
                  <c:v>291.51591823049586</c:v>
                </c:pt>
                <c:pt idx="10">
                  <c:v>273.26908862675202</c:v>
                </c:pt>
                <c:pt idx="11">
                  <c:v>303.66735999369098</c:v>
                </c:pt>
                <c:pt idx="12">
                  <c:v>348.6281080793342</c:v>
                </c:pt>
                <c:pt idx="13">
                  <c:v>357.27999219811244</c:v>
                </c:pt>
                <c:pt idx="14">
                  <c:v>354.94907749082148</c:v>
                </c:pt>
                <c:pt idx="15">
                  <c:v>322.91544711680825</c:v>
                </c:pt>
                <c:pt idx="16">
                  <c:v>304.20983970885999</c:v>
                </c:pt>
                <c:pt idx="17">
                  <c:v>281.21671298230007</c:v>
                </c:pt>
                <c:pt idx="18">
                  <c:v>252.04199928126997</c:v>
                </c:pt>
                <c:pt idx="19">
                  <c:v>232.33749170371027</c:v>
                </c:pt>
                <c:pt idx="20">
                  <c:v>222.94901043948855</c:v>
                </c:pt>
                <c:pt idx="21">
                  <c:v>222.39779796404071</c:v>
                </c:pt>
                <c:pt idx="22">
                  <c:v>242.15243832853631</c:v>
                </c:pt>
                <c:pt idx="23">
                  <c:v>244.28940181786064</c:v>
                </c:pt>
                <c:pt idx="24">
                  <c:v>253.35492187827168</c:v>
                </c:pt>
                <c:pt idx="25">
                  <c:v>251.13721816474683</c:v>
                </c:pt>
                <c:pt idx="26">
                  <c:v>289.58880984155616</c:v>
                </c:pt>
                <c:pt idx="27">
                  <c:v>288.93772397809539</c:v>
                </c:pt>
                <c:pt idx="28">
                  <c:v>315.33456168023372</c:v>
                </c:pt>
                <c:pt idx="29">
                  <c:v>299.04054316615952</c:v>
                </c:pt>
                <c:pt idx="30">
                  <c:v>286.15073546721459</c:v>
                </c:pt>
                <c:pt idx="31">
                  <c:v>322.70637342357958</c:v>
                </c:pt>
                <c:pt idx="32">
                  <c:v>349.82477810498989</c:v>
                </c:pt>
                <c:pt idx="33">
                  <c:v>360.1703347555972</c:v>
                </c:pt>
                <c:pt idx="34">
                  <c:v>372.3484381918027</c:v>
                </c:pt>
                <c:pt idx="35">
                  <c:v>337.32226558906575</c:v>
                </c:pt>
              </c:numCache>
            </c:numRef>
          </c:val>
          <c:smooth val="0"/>
          <c:extLst>
            <c:ext xmlns:c16="http://schemas.microsoft.com/office/drawing/2014/chart" uri="{C3380CC4-5D6E-409C-BE32-E72D297353CC}">
              <c16:uniqueId val="{00000000-F1E6-43E9-8B1D-3DB6176E405D}"/>
            </c:ext>
          </c:extLst>
        </c:ser>
        <c:ser>
          <c:idx val="1"/>
          <c:order val="1"/>
          <c:tx>
            <c:strRef>
              <c:f>'Charge Points'!$B$88:$C$88</c:f>
              <c:strCache>
                <c:ptCount val="2"/>
                <c:pt idx="0">
                  <c:v>Home Charging Point Operator - On-street</c:v>
                </c:pt>
                <c:pt idx="1">
                  <c:v>£m</c:v>
                </c:pt>
              </c:strCache>
            </c:strRef>
          </c:tx>
          <c:spPr>
            <a:ln w="28575" cap="rnd">
              <a:solidFill>
                <a:schemeClr val="accent2"/>
              </a:solidFill>
              <a:round/>
            </a:ln>
            <a:effectLst/>
          </c:spPr>
          <c:marker>
            <c:symbol val="none"/>
          </c:marker>
          <c:cat>
            <c:numRef>
              <c:f>'Charge Points'!$D$85:$AM$85</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Points'!$D$88:$AM$88</c:f>
              <c:numCache>
                <c:formatCode>General</c:formatCode>
                <c:ptCount val="36"/>
                <c:pt idx="0">
                  <c:v>22.945643212628177</c:v>
                </c:pt>
                <c:pt idx="1">
                  <c:v>33.688935131004712</c:v>
                </c:pt>
                <c:pt idx="2">
                  <c:v>51.361608975234901</c:v>
                </c:pt>
                <c:pt idx="3">
                  <c:v>68.137304920621091</c:v>
                </c:pt>
                <c:pt idx="4">
                  <c:v>76.990862071698444</c:v>
                </c:pt>
                <c:pt idx="5">
                  <c:v>94.489953971584185</c:v>
                </c:pt>
                <c:pt idx="6">
                  <c:v>122.79365426391708</c:v>
                </c:pt>
                <c:pt idx="7">
                  <c:v>123.52147016563009</c:v>
                </c:pt>
                <c:pt idx="8">
                  <c:v>134.12353434786201</c:v>
                </c:pt>
                <c:pt idx="9">
                  <c:v>132.3190272290679</c:v>
                </c:pt>
                <c:pt idx="10">
                  <c:v>123.45590810304374</c:v>
                </c:pt>
                <c:pt idx="11">
                  <c:v>136.55972927904131</c:v>
                </c:pt>
                <c:pt idx="12">
                  <c:v>156.05031215725231</c:v>
                </c:pt>
                <c:pt idx="13">
                  <c:v>159.24849364957075</c:v>
                </c:pt>
                <c:pt idx="14">
                  <c:v>157.61513641257878</c:v>
                </c:pt>
                <c:pt idx="15">
                  <c:v>142.94462127625559</c:v>
                </c:pt>
                <c:pt idx="16">
                  <c:v>134.29988457878426</c:v>
                </c:pt>
                <c:pt idx="17">
                  <c:v>123.85928687864549</c:v>
                </c:pt>
                <c:pt idx="18">
                  <c:v>110.79065053549459</c:v>
                </c:pt>
                <c:pt idx="19">
                  <c:v>101.95262034141659</c:v>
                </c:pt>
                <c:pt idx="20">
                  <c:v>97.749790358574785</c:v>
                </c:pt>
                <c:pt idx="21">
                  <c:v>97.461532742309231</c:v>
                </c:pt>
                <c:pt idx="22">
                  <c:v>106.11075167807992</c:v>
                </c:pt>
                <c:pt idx="23">
                  <c:v>107.08195119622104</c:v>
                </c:pt>
                <c:pt idx="24">
                  <c:v>111.09545619146662</c:v>
                </c:pt>
                <c:pt idx="25">
                  <c:v>110.14239725137169</c:v>
                </c:pt>
                <c:pt idx="26">
                  <c:v>127.04396644240057</c:v>
                </c:pt>
                <c:pt idx="27">
                  <c:v>126.7731465635856</c:v>
                </c:pt>
                <c:pt idx="28">
                  <c:v>138.34559711794805</c:v>
                </c:pt>
                <c:pt idx="29">
                  <c:v>131.17754813281005</c:v>
                </c:pt>
                <c:pt idx="30">
                  <c:v>125.48525140225044</c:v>
                </c:pt>
                <c:pt idx="31">
                  <c:v>141.4481226311386</c:v>
                </c:pt>
                <c:pt idx="32">
                  <c:v>153.24987418745721</c:v>
                </c:pt>
                <c:pt idx="33">
                  <c:v>157.67317584199691</c:v>
                </c:pt>
                <c:pt idx="34">
                  <c:v>162.86622707860604</c:v>
                </c:pt>
                <c:pt idx="35">
                  <c:v>147.42486022734576</c:v>
                </c:pt>
              </c:numCache>
            </c:numRef>
          </c:val>
          <c:smooth val="0"/>
          <c:extLst>
            <c:ext xmlns:c16="http://schemas.microsoft.com/office/drawing/2014/chart" uri="{C3380CC4-5D6E-409C-BE32-E72D297353CC}">
              <c16:uniqueId val="{00000001-F1E6-43E9-8B1D-3DB6176E405D}"/>
            </c:ext>
          </c:extLst>
        </c:ser>
        <c:ser>
          <c:idx val="2"/>
          <c:order val="2"/>
          <c:tx>
            <c:strRef>
              <c:f>'Charge Points'!$B$89:$C$89</c:f>
              <c:strCache>
                <c:ptCount val="2"/>
                <c:pt idx="0">
                  <c:v>Public Charging Point Operator</c:v>
                </c:pt>
                <c:pt idx="1">
                  <c:v>£m</c:v>
                </c:pt>
              </c:strCache>
            </c:strRef>
          </c:tx>
          <c:spPr>
            <a:ln w="28575" cap="rnd">
              <a:solidFill>
                <a:schemeClr val="accent3"/>
              </a:solidFill>
              <a:round/>
            </a:ln>
            <a:effectLst/>
          </c:spPr>
          <c:marker>
            <c:symbol val="none"/>
          </c:marker>
          <c:cat>
            <c:numRef>
              <c:f>'Charge Points'!$D$85:$AM$85</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Points'!$D$89:$AM$89</c:f>
              <c:numCache>
                <c:formatCode>General</c:formatCode>
                <c:ptCount val="36"/>
                <c:pt idx="0">
                  <c:v>1.3154265607606372</c:v>
                </c:pt>
                <c:pt idx="1">
                  <c:v>2.6357173562951228</c:v>
                </c:pt>
                <c:pt idx="2">
                  <c:v>4.778590295167497</c:v>
                </c:pt>
                <c:pt idx="3">
                  <c:v>7.2342684488500462</c:v>
                </c:pt>
                <c:pt idx="4">
                  <c:v>9.037980442483196</c:v>
                </c:pt>
                <c:pt idx="5">
                  <c:v>11.946293260096402</c:v>
                </c:pt>
                <c:pt idx="6">
                  <c:v>16.548735892090484</c:v>
                </c:pt>
                <c:pt idx="7">
                  <c:v>17.621627171854183</c:v>
                </c:pt>
                <c:pt idx="8">
                  <c:v>20.078047125674068</c:v>
                </c:pt>
                <c:pt idx="9">
                  <c:v>20.649244281931587</c:v>
                </c:pt>
                <c:pt idx="10">
                  <c:v>19.937158804678848</c:v>
                </c:pt>
                <c:pt idx="11">
                  <c:v>22.737498607057919</c:v>
                </c:pt>
                <c:pt idx="12">
                  <c:v>26.78608190674889</c:v>
                </c:pt>
                <c:pt idx="13">
                  <c:v>28.14347244053803</c:v>
                </c:pt>
                <c:pt idx="14">
                  <c:v>28.594732077356163</c:v>
                </c:pt>
                <c:pt idx="15">
                  <c:v>26.524449556063797</c:v>
                </c:pt>
                <c:pt idx="16">
                  <c:v>25.401093174868482</c:v>
                </c:pt>
                <c:pt idx="17">
                  <c:v>23.817795141210166</c:v>
                </c:pt>
                <c:pt idx="18">
                  <c:v>21.608207986868262</c:v>
                </c:pt>
                <c:pt idx="19">
                  <c:v>20.127825933903022</c:v>
                </c:pt>
                <c:pt idx="20">
                  <c:v>17.919527754573036</c:v>
                </c:pt>
                <c:pt idx="21">
                  <c:v>17.212080757499042</c:v>
                </c:pt>
                <c:pt idx="22">
                  <c:v>17.800824261893979</c:v>
                </c:pt>
                <c:pt idx="23">
                  <c:v>17.001825474314064</c:v>
                </c:pt>
                <c:pt idx="24">
                  <c:v>17.514270450087476</c:v>
                </c:pt>
                <c:pt idx="25">
                  <c:v>17.757828862757993</c:v>
                </c:pt>
                <c:pt idx="26">
                  <c:v>20.177597119245</c:v>
                </c:pt>
                <c:pt idx="27">
                  <c:v>20.574311735189941</c:v>
                </c:pt>
                <c:pt idx="28">
                  <c:v>23.002907087357457</c:v>
                </c:pt>
                <c:pt idx="29">
                  <c:v>22.091430688069593</c:v>
                </c:pt>
                <c:pt idx="30">
                  <c:v>21.692767065180135</c:v>
                </c:pt>
                <c:pt idx="31">
                  <c:v>25.011261382156647</c:v>
                </c:pt>
                <c:pt idx="32">
                  <c:v>27.37540460779006</c:v>
                </c:pt>
                <c:pt idx="33">
                  <c:v>28.798951458158186</c:v>
                </c:pt>
                <c:pt idx="34">
                  <c:v>30.513540089083147</c:v>
                </c:pt>
                <c:pt idx="35">
                  <c:v>28.085700685961655</c:v>
                </c:pt>
              </c:numCache>
            </c:numRef>
          </c:val>
          <c:smooth val="0"/>
          <c:extLst>
            <c:ext xmlns:c16="http://schemas.microsoft.com/office/drawing/2014/chart" uri="{C3380CC4-5D6E-409C-BE32-E72D297353CC}">
              <c16:uniqueId val="{00000002-F1E6-43E9-8B1D-3DB6176E405D}"/>
            </c:ext>
          </c:extLst>
        </c:ser>
        <c:ser>
          <c:idx val="4"/>
          <c:order val="3"/>
          <c:tx>
            <c:strRef>
              <c:f>'Charge Points'!$B$91:$C$91</c:f>
              <c:strCache>
                <c:ptCount val="2"/>
                <c:pt idx="0">
                  <c:v>Work Charging Point Operator</c:v>
                </c:pt>
                <c:pt idx="1">
                  <c:v>£m</c:v>
                </c:pt>
              </c:strCache>
            </c:strRef>
          </c:tx>
          <c:spPr>
            <a:ln w="28575" cap="rnd">
              <a:solidFill>
                <a:schemeClr val="accent5"/>
              </a:solidFill>
              <a:round/>
            </a:ln>
            <a:effectLst/>
          </c:spPr>
          <c:marker>
            <c:symbol val="none"/>
          </c:marker>
          <c:cat>
            <c:numRef>
              <c:f>'Charge Points'!$D$85:$AM$85</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Points'!$D$91:$AM$91</c:f>
              <c:numCache>
                <c:formatCode>General</c:formatCode>
                <c:ptCount val="36"/>
                <c:pt idx="0">
                  <c:v>2.2568592954226618</c:v>
                </c:pt>
                <c:pt idx="1">
                  <c:v>3.7480853983593776</c:v>
                </c:pt>
                <c:pt idx="2">
                  <c:v>6.1841497290609624</c:v>
                </c:pt>
                <c:pt idx="3">
                  <c:v>8.6817400434015379</c:v>
                </c:pt>
                <c:pt idx="4">
                  <c:v>10.261938894887676</c:v>
                </c:pt>
                <c:pt idx="5">
                  <c:v>12.758926986594767</c:v>
                </c:pt>
                <c:pt idx="6">
                  <c:v>17.444826203719408</c:v>
                </c:pt>
                <c:pt idx="7">
                  <c:v>18.154608990545434</c:v>
                </c:pt>
                <c:pt idx="8">
                  <c:v>19.87931631094283</c:v>
                </c:pt>
                <c:pt idx="9">
                  <c:v>20.094818342186691</c:v>
                </c:pt>
                <c:pt idx="10">
                  <c:v>18.509428399525614</c:v>
                </c:pt>
                <c:pt idx="11">
                  <c:v>22.206926744704155</c:v>
                </c:pt>
                <c:pt idx="12">
                  <c:v>26.485006789504887</c:v>
                </c:pt>
                <c:pt idx="13">
                  <c:v>26.832079049660265</c:v>
                </c:pt>
                <c:pt idx="14">
                  <c:v>27.141266755094154</c:v>
                </c:pt>
                <c:pt idx="15">
                  <c:v>24.317881481441457</c:v>
                </c:pt>
                <c:pt idx="16">
                  <c:v>21.914086758418321</c:v>
                </c:pt>
                <c:pt idx="17">
                  <c:v>20.65409281689616</c:v>
                </c:pt>
                <c:pt idx="18">
                  <c:v>18.379828459688987</c:v>
                </c:pt>
                <c:pt idx="19">
                  <c:v>16.489151351590174</c:v>
                </c:pt>
                <c:pt idx="20">
                  <c:v>16.403287486332317</c:v>
                </c:pt>
                <c:pt idx="21">
                  <c:v>15.556678274554036</c:v>
                </c:pt>
                <c:pt idx="22">
                  <c:v>15.868439939464835</c:v>
                </c:pt>
                <c:pt idx="23">
                  <c:v>16.91928391143836</c:v>
                </c:pt>
                <c:pt idx="24">
                  <c:v>17.112681482484199</c:v>
                </c:pt>
                <c:pt idx="25">
                  <c:v>16.235603032051188</c:v>
                </c:pt>
                <c:pt idx="26">
                  <c:v>20.265858240361307</c:v>
                </c:pt>
                <c:pt idx="27">
                  <c:v>20.357493127421733</c:v>
                </c:pt>
                <c:pt idx="28">
                  <c:v>21.46560023312712</c:v>
                </c:pt>
                <c:pt idx="29">
                  <c:v>21.621104998407894</c:v>
                </c:pt>
                <c:pt idx="30">
                  <c:v>20.263064417730025</c:v>
                </c:pt>
                <c:pt idx="31">
                  <c:v>23.284077329991661</c:v>
                </c:pt>
                <c:pt idx="32">
                  <c:v>27.000693284339299</c:v>
                </c:pt>
                <c:pt idx="33">
                  <c:v>27.427319206732584</c:v>
                </c:pt>
                <c:pt idx="34">
                  <c:v>27.914057369619087</c:v>
                </c:pt>
                <c:pt idx="35">
                  <c:v>25.699986229177014</c:v>
                </c:pt>
              </c:numCache>
            </c:numRef>
          </c:val>
          <c:smooth val="0"/>
          <c:extLst>
            <c:ext xmlns:c16="http://schemas.microsoft.com/office/drawing/2014/chart" uri="{C3380CC4-5D6E-409C-BE32-E72D297353CC}">
              <c16:uniqueId val="{00000003-F1E6-43E9-8B1D-3DB6176E405D}"/>
            </c:ext>
          </c:extLst>
        </c:ser>
        <c:ser>
          <c:idx val="3"/>
          <c:order val="4"/>
          <c:tx>
            <c:strRef>
              <c:f>'Charge Points'!$B$90:$C$90</c:f>
              <c:strCache>
                <c:ptCount val="2"/>
                <c:pt idx="0">
                  <c:v>Rapid Charging Point Operator</c:v>
                </c:pt>
                <c:pt idx="1">
                  <c:v>£m</c:v>
                </c:pt>
              </c:strCache>
            </c:strRef>
          </c:tx>
          <c:spPr>
            <a:ln w="28575" cap="rnd">
              <a:solidFill>
                <a:schemeClr val="accent4"/>
              </a:solidFill>
              <a:round/>
            </a:ln>
            <a:effectLst/>
          </c:spPr>
          <c:marker>
            <c:symbol val="none"/>
          </c:marker>
          <c:cat>
            <c:numRef>
              <c:f>'Charge Points'!$D$85:$AM$85</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Points'!$D$90:$AM$90</c:f>
              <c:numCache>
                <c:formatCode>General</c:formatCode>
                <c:ptCount val="36"/>
                <c:pt idx="0">
                  <c:v>28.275222886938206</c:v>
                </c:pt>
                <c:pt idx="1">
                  <c:v>16.721146519957163</c:v>
                </c:pt>
                <c:pt idx="2">
                  <c:v>22.927012727142863</c:v>
                </c:pt>
                <c:pt idx="3">
                  <c:v>26.071354877983079</c:v>
                </c:pt>
                <c:pt idx="4">
                  <c:v>25.088921973025098</c:v>
                </c:pt>
                <c:pt idx="5">
                  <c:v>20.114834075714814</c:v>
                </c:pt>
                <c:pt idx="6">
                  <c:v>27.393295306307841</c:v>
                </c:pt>
                <c:pt idx="7">
                  <c:v>24.858714818446536</c:v>
                </c:pt>
                <c:pt idx="8">
                  <c:v>19.57950613367727</c:v>
                </c:pt>
                <c:pt idx="9">
                  <c:v>16.813549767203256</c:v>
                </c:pt>
                <c:pt idx="10">
                  <c:v>10.469159333893476</c:v>
                </c:pt>
                <c:pt idx="11">
                  <c:v>30.207637463371228</c:v>
                </c:pt>
                <c:pt idx="12">
                  <c:v>30.551591361864016</c:v>
                </c:pt>
                <c:pt idx="13">
                  <c:v>28.901156323722926</c:v>
                </c:pt>
                <c:pt idx="14">
                  <c:v>26.545617739655327</c:v>
                </c:pt>
                <c:pt idx="15">
                  <c:v>23.178411863426302</c:v>
                </c:pt>
                <c:pt idx="16">
                  <c:v>20.953862746767168</c:v>
                </c:pt>
                <c:pt idx="17">
                  <c:v>18.744679312193021</c:v>
                </c:pt>
                <c:pt idx="18">
                  <c:v>16.388572376197004</c:v>
                </c:pt>
                <c:pt idx="19">
                  <c:v>14.610716849100733</c:v>
                </c:pt>
                <c:pt idx="20">
                  <c:v>12.195217948650683</c:v>
                </c:pt>
                <c:pt idx="21">
                  <c:v>10.57837832873434</c:v>
                </c:pt>
                <c:pt idx="22">
                  <c:v>9.3473687673249053</c:v>
                </c:pt>
                <c:pt idx="23">
                  <c:v>7.2972767678850436</c:v>
                </c:pt>
                <c:pt idx="24">
                  <c:v>6.1914286384123818</c:v>
                </c:pt>
                <c:pt idx="25">
                  <c:v>5.5761336264449106</c:v>
                </c:pt>
                <c:pt idx="26">
                  <c:v>4.7476329012018601</c:v>
                </c:pt>
                <c:pt idx="27">
                  <c:v>4.1592736336654283</c:v>
                </c:pt>
                <c:pt idx="28">
                  <c:v>4.114016894942325</c:v>
                </c:pt>
                <c:pt idx="29">
                  <c:v>3.1952049090128769</c:v>
                </c:pt>
                <c:pt idx="30">
                  <c:v>20.155291594286485</c:v>
                </c:pt>
                <c:pt idx="31">
                  <c:v>14.2109595167974</c:v>
                </c:pt>
                <c:pt idx="32">
                  <c:v>18.582731598557825</c:v>
                </c:pt>
                <c:pt idx="33">
                  <c:v>21.599995104050056</c:v>
                </c:pt>
                <c:pt idx="34">
                  <c:v>21.957051389487198</c:v>
                </c:pt>
                <c:pt idx="35">
                  <c:v>18.077204080041902</c:v>
                </c:pt>
              </c:numCache>
            </c:numRef>
          </c:val>
          <c:smooth val="0"/>
          <c:extLst>
            <c:ext xmlns:c16="http://schemas.microsoft.com/office/drawing/2014/chart" uri="{C3380CC4-5D6E-409C-BE32-E72D297353CC}">
              <c16:uniqueId val="{00000004-F1E6-43E9-8B1D-3DB6176E405D}"/>
            </c:ext>
          </c:extLst>
        </c:ser>
        <c:ser>
          <c:idx val="5"/>
          <c:order val="5"/>
          <c:tx>
            <c:strRef>
              <c:f>'Charge Points'!$B$92:$C$92</c:f>
              <c:strCache>
                <c:ptCount val="2"/>
                <c:pt idx="0">
                  <c:v>Home on-street + Public + Rapid</c:v>
                </c:pt>
                <c:pt idx="1">
                  <c:v>£m</c:v>
                </c:pt>
              </c:strCache>
            </c:strRef>
          </c:tx>
          <c:spPr>
            <a:ln w="28575" cap="rnd">
              <a:solidFill>
                <a:schemeClr val="accent6"/>
              </a:solidFill>
              <a:prstDash val="dash"/>
              <a:round/>
            </a:ln>
            <a:effectLst/>
          </c:spPr>
          <c:marker>
            <c:symbol val="none"/>
          </c:marker>
          <c:cat>
            <c:numRef>
              <c:f>'Charge Points'!$D$85:$AM$85</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Points'!$D$92:$AM$92</c:f>
              <c:numCache>
                <c:formatCode>General</c:formatCode>
                <c:ptCount val="36"/>
                <c:pt idx="0">
                  <c:v>52.536292660327021</c:v>
                </c:pt>
                <c:pt idx="1">
                  <c:v>53.045799007257003</c:v>
                </c:pt>
                <c:pt idx="2">
                  <c:v>79.067211997545257</c:v>
                </c:pt>
                <c:pt idx="3">
                  <c:v>101.44292824745422</c:v>
                </c:pt>
                <c:pt idx="4">
                  <c:v>111.11776448720673</c:v>
                </c:pt>
                <c:pt idx="5">
                  <c:v>126.55108130739539</c:v>
                </c:pt>
                <c:pt idx="6">
                  <c:v>166.73568546231539</c:v>
                </c:pt>
                <c:pt idx="7">
                  <c:v>166.00181215593082</c:v>
                </c:pt>
                <c:pt idx="8">
                  <c:v>173.78108760721335</c:v>
                </c:pt>
                <c:pt idx="9">
                  <c:v>169.78182127820276</c:v>
                </c:pt>
                <c:pt idx="10">
                  <c:v>153.86222624161607</c:v>
                </c:pt>
                <c:pt idx="11">
                  <c:v>189.50486534947044</c:v>
                </c:pt>
                <c:pt idx="12">
                  <c:v>213.3879854258652</c:v>
                </c:pt>
                <c:pt idx="13">
                  <c:v>216.2931224138317</c:v>
                </c:pt>
                <c:pt idx="14">
                  <c:v>212.75548622959025</c:v>
                </c:pt>
                <c:pt idx="15">
                  <c:v>192.64748269574568</c:v>
                </c:pt>
                <c:pt idx="16">
                  <c:v>180.65484050041991</c:v>
                </c:pt>
                <c:pt idx="17">
                  <c:v>166.42176133204867</c:v>
                </c:pt>
                <c:pt idx="18">
                  <c:v>148.78743089855985</c:v>
                </c:pt>
                <c:pt idx="19">
                  <c:v>136.69116312442034</c:v>
                </c:pt>
                <c:pt idx="20">
                  <c:v>127.8645360617985</c:v>
                </c:pt>
                <c:pt idx="21">
                  <c:v>125.25199182854261</c:v>
                </c:pt>
                <c:pt idx="22">
                  <c:v>133.25894470729881</c:v>
                </c:pt>
                <c:pt idx="23">
                  <c:v>131.38105343842014</c:v>
                </c:pt>
                <c:pt idx="24">
                  <c:v>134.80115527996648</c:v>
                </c:pt>
                <c:pt idx="25">
                  <c:v>133.47635974057459</c:v>
                </c:pt>
                <c:pt idx="26">
                  <c:v>151.96919646284744</c:v>
                </c:pt>
                <c:pt idx="27">
                  <c:v>151.50673193244097</c:v>
                </c:pt>
                <c:pt idx="28">
                  <c:v>165.46252110024784</c:v>
                </c:pt>
                <c:pt idx="29">
                  <c:v>156.46418372989251</c:v>
                </c:pt>
                <c:pt idx="30">
                  <c:v>167.33331006171707</c:v>
                </c:pt>
                <c:pt idx="31">
                  <c:v>180.67034353009265</c:v>
                </c:pt>
                <c:pt idx="32">
                  <c:v>199.20801039380507</c:v>
                </c:pt>
                <c:pt idx="33">
                  <c:v>208.07212240420515</c:v>
                </c:pt>
                <c:pt idx="34">
                  <c:v>215.33681855717637</c:v>
                </c:pt>
                <c:pt idx="35">
                  <c:v>193.58776499334931</c:v>
                </c:pt>
              </c:numCache>
            </c:numRef>
          </c:val>
          <c:smooth val="0"/>
          <c:extLst>
            <c:ext xmlns:c16="http://schemas.microsoft.com/office/drawing/2014/chart" uri="{C3380CC4-5D6E-409C-BE32-E72D297353CC}">
              <c16:uniqueId val="{00000005-F1E6-43E9-8B1D-3DB6176E405D}"/>
            </c:ext>
          </c:extLst>
        </c:ser>
        <c:dLbls>
          <c:showLegendKey val="0"/>
          <c:showVal val="0"/>
          <c:showCatName val="0"/>
          <c:showSerName val="0"/>
          <c:showPercent val="0"/>
          <c:showBubbleSize val="0"/>
        </c:dLbls>
        <c:smooth val="0"/>
        <c:axId val="904140543"/>
        <c:axId val="948505135"/>
      </c:lineChart>
      <c:catAx>
        <c:axId val="904140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948505135"/>
        <c:crosses val="autoZero"/>
        <c:auto val="1"/>
        <c:lblAlgn val="ctr"/>
        <c:lblOffset val="100"/>
        <c:noMultiLvlLbl val="0"/>
      </c:catAx>
      <c:valAx>
        <c:axId val="9485051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a:t>£m</a:t>
                </a:r>
              </a:p>
            </c:rich>
          </c:tx>
          <c:layout>
            <c:manualLayout>
              <c:xMode val="edge"/>
              <c:yMode val="edge"/>
              <c:x val="1.3704406204375009E-2"/>
              <c:y val="0.480063704348514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90414054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Electricity Charging Point Installation Capex</a:t>
            </a:r>
          </a:p>
        </c:rich>
      </c:tx>
      <c:layout>
        <c:manualLayout>
          <c:xMode val="edge"/>
          <c:yMode val="edge"/>
          <c:x val="0.40698929557795771"/>
          <c:y val="2.6699029126213591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4.6474647913666373E-2"/>
          <c:y val="0.12475919272226894"/>
          <c:w val="0.7452375608630869"/>
          <c:h val="0.78203711489947247"/>
        </c:manualLayout>
      </c:layout>
      <c:lineChart>
        <c:grouping val="standard"/>
        <c:varyColors val="0"/>
        <c:ser>
          <c:idx val="0"/>
          <c:order val="0"/>
          <c:tx>
            <c:strRef>
              <c:f>'Charge Points'!$B$124:$C$124</c:f>
              <c:strCache>
                <c:ptCount val="2"/>
                <c:pt idx="0">
                  <c:v>Home Charging Point Operator - Off-Street</c:v>
                </c:pt>
                <c:pt idx="1">
                  <c:v>£m</c:v>
                </c:pt>
              </c:strCache>
            </c:strRef>
          </c:tx>
          <c:spPr>
            <a:ln w="28575" cap="rnd">
              <a:solidFill>
                <a:schemeClr val="accent1"/>
              </a:solidFill>
              <a:round/>
            </a:ln>
            <a:effectLst/>
          </c:spPr>
          <c:marker>
            <c:symbol val="none"/>
          </c:marker>
          <c:cat>
            <c:numRef>
              <c:f>'Charge Points'!$D$122:$AM$122</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Points'!$D$124:$AM$124</c:f>
              <c:numCache>
                <c:formatCode>General</c:formatCode>
                <c:ptCount val="36"/>
                <c:pt idx="0">
                  <c:v>50.109235545224777</c:v>
                </c:pt>
                <c:pt idx="1">
                  <c:v>88.670858779127514</c:v>
                </c:pt>
                <c:pt idx="2">
                  <c:v>155.11475426180945</c:v>
                </c:pt>
                <c:pt idx="3">
                  <c:v>228.66872133242157</c:v>
                </c:pt>
                <c:pt idx="4">
                  <c:v>279.48534927326716</c:v>
                </c:pt>
                <c:pt idx="5">
                  <c:v>290.39499179293796</c:v>
                </c:pt>
                <c:pt idx="6">
                  <c:v>399.56610613598548</c:v>
                </c:pt>
                <c:pt idx="7">
                  <c:v>420.65214484443487</c:v>
                </c:pt>
                <c:pt idx="8">
                  <c:v>475.73467210506482</c:v>
                </c:pt>
                <c:pt idx="9">
                  <c:v>485.52421681793027</c:v>
                </c:pt>
                <c:pt idx="10">
                  <c:v>465.6418224293393</c:v>
                </c:pt>
                <c:pt idx="11">
                  <c:v>529.1378905145001</c:v>
                </c:pt>
                <c:pt idx="12">
                  <c:v>621.39287076477297</c:v>
                </c:pt>
                <c:pt idx="13">
                  <c:v>650.03687655090107</c:v>
                </c:pt>
                <c:pt idx="14">
                  <c:v>657.72459208151577</c:v>
                </c:pt>
                <c:pt idx="15">
                  <c:v>607.4980562744114</c:v>
                </c:pt>
                <c:pt idx="16">
                  <c:v>579.89658648927457</c:v>
                </c:pt>
                <c:pt idx="17">
                  <c:v>542.19221272025106</c:v>
                </c:pt>
                <c:pt idx="18">
                  <c:v>490.62917209258808</c:v>
                </c:pt>
                <c:pt idx="19">
                  <c:v>456.0914266177345</c:v>
                </c:pt>
                <c:pt idx="20">
                  <c:v>441.04970283213783</c:v>
                </c:pt>
                <c:pt idx="21">
                  <c:v>443.21592746427751</c:v>
                </c:pt>
                <c:pt idx="22">
                  <c:v>486.31539511489353</c:v>
                </c:pt>
                <c:pt idx="23">
                  <c:v>494.27385880098967</c:v>
                </c:pt>
                <c:pt idx="24">
                  <c:v>516.42828744570147</c:v>
                </c:pt>
                <c:pt idx="25">
                  <c:v>515.53082074817792</c:v>
                </c:pt>
                <c:pt idx="26">
                  <c:v>599.12162063476069</c:v>
                </c:pt>
                <c:pt idx="27">
                  <c:v>602.25162252062955</c:v>
                </c:pt>
                <c:pt idx="28">
                  <c:v>662.42234787564871</c:v>
                </c:pt>
                <c:pt idx="29">
                  <c:v>632.66829859087659</c:v>
                </c:pt>
                <c:pt idx="30">
                  <c:v>609.36815759237754</c:v>
                </c:pt>
                <c:pt idx="31">
                  <c:v>692.11032599250507</c:v>
                </c:pt>
                <c:pt idx="32">
                  <c:v>755.83740377708193</c:v>
                </c:pt>
                <c:pt idx="33">
                  <c:v>783.89490825381188</c:v>
                </c:pt>
                <c:pt idx="34">
                  <c:v>816.29707079758828</c:v>
                </c:pt>
                <c:pt idx="35">
                  <c:v>744.19906330402034</c:v>
                </c:pt>
              </c:numCache>
            </c:numRef>
          </c:val>
          <c:smooth val="0"/>
          <c:extLst>
            <c:ext xmlns:c16="http://schemas.microsoft.com/office/drawing/2014/chart" uri="{C3380CC4-5D6E-409C-BE32-E72D297353CC}">
              <c16:uniqueId val="{00000000-B275-43F1-AA04-568B375BB246}"/>
            </c:ext>
          </c:extLst>
        </c:ser>
        <c:ser>
          <c:idx val="1"/>
          <c:order val="1"/>
          <c:tx>
            <c:strRef>
              <c:f>'Charge Points'!$B$125:$C$125</c:f>
              <c:strCache>
                <c:ptCount val="2"/>
                <c:pt idx="0">
                  <c:v>Home Charging Point Operator - On-street</c:v>
                </c:pt>
                <c:pt idx="1">
                  <c:v>£m</c:v>
                </c:pt>
              </c:strCache>
            </c:strRef>
          </c:tx>
          <c:spPr>
            <a:ln w="28575" cap="rnd">
              <a:solidFill>
                <a:schemeClr val="accent2"/>
              </a:solidFill>
              <a:round/>
            </a:ln>
            <a:effectLst/>
          </c:spPr>
          <c:marker>
            <c:symbol val="none"/>
          </c:marker>
          <c:cat>
            <c:numRef>
              <c:f>'Charge Points'!$D$122:$AM$122</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Points'!$D$125:$AM$125</c:f>
              <c:numCache>
                <c:formatCode>General</c:formatCode>
                <c:ptCount val="36"/>
                <c:pt idx="0">
                  <c:v>57.364108031570453</c:v>
                </c:pt>
                <c:pt idx="1">
                  <c:v>101.50872722189679</c:v>
                </c:pt>
                <c:pt idx="2">
                  <c:v>177.57244595628018</c:v>
                </c:pt>
                <c:pt idx="3">
                  <c:v>261.77564058257019</c:v>
                </c:pt>
                <c:pt idx="4">
                  <c:v>319.94955809060889</c:v>
                </c:pt>
                <c:pt idx="5">
                  <c:v>332.43871114343062</c:v>
                </c:pt>
                <c:pt idx="6">
                  <c:v>457.4157443980979</c:v>
                </c:pt>
                <c:pt idx="7">
                  <c:v>481.55464392965598</c:v>
                </c:pt>
                <c:pt idx="8">
                  <c:v>544.61208254451856</c:v>
                </c:pt>
                <c:pt idx="9">
                  <c:v>555.81896874779898</c:v>
                </c:pt>
                <c:pt idx="10">
                  <c:v>533.05797853863749</c:v>
                </c:pt>
                <c:pt idx="11">
                  <c:v>605.74708005026946</c:v>
                </c:pt>
                <c:pt idx="12">
                  <c:v>711.35884195293886</c:v>
                </c:pt>
                <c:pt idx="13">
                  <c:v>744.14995968790015</c:v>
                </c:pt>
                <c:pt idx="14">
                  <c:v>752.95071147378928</c:v>
                </c:pt>
                <c:pt idx="15">
                  <c:v>695.45232031414105</c:v>
                </c:pt>
                <c:pt idx="16">
                  <c:v>663.8546781358699</c:v>
                </c:pt>
                <c:pt idx="17">
                  <c:v>620.69142196931102</c:v>
                </c:pt>
                <c:pt idx="18">
                  <c:v>561.6630252911782</c:v>
                </c:pt>
                <c:pt idx="19">
                  <c:v>522.12486548831544</c:v>
                </c:pt>
                <c:pt idx="20">
                  <c:v>504.90538371355842</c:v>
                </c:pt>
                <c:pt idx="21">
                  <c:v>507.38523682779248</c:v>
                </c:pt>
                <c:pt idx="22">
                  <c:v>556.72469474432251</c:v>
                </c:pt>
                <c:pt idx="23">
                  <c:v>565.83539391359079</c:v>
                </c:pt>
                <c:pt idx="24">
                  <c:v>591.1973660994563</c:v>
                </c:pt>
                <c:pt idx="25">
                  <c:v>590.16996314606229</c:v>
                </c:pt>
                <c:pt idx="26">
                  <c:v>685.86313473339612</c:v>
                </c:pt>
                <c:pt idx="27">
                  <c:v>689.44630187546818</c:v>
                </c:pt>
                <c:pt idx="28">
                  <c:v>758.32861372969887</c:v>
                </c:pt>
                <c:pt idx="29">
                  <c:v>724.26673912760282</c:v>
                </c:pt>
                <c:pt idx="30">
                  <c:v>697.59317704177909</c:v>
                </c:pt>
                <c:pt idx="31">
                  <c:v>792.31485130455098</c:v>
                </c:pt>
                <c:pt idx="32">
                  <c:v>865.2684083643361</c:v>
                </c:pt>
                <c:pt idx="33">
                  <c:v>897.38811045890918</c:v>
                </c:pt>
                <c:pt idx="34">
                  <c:v>934.4814951891583</c:v>
                </c:pt>
                <c:pt idx="35">
                  <c:v>851.94505563423206</c:v>
                </c:pt>
              </c:numCache>
            </c:numRef>
          </c:val>
          <c:smooth val="0"/>
          <c:extLst>
            <c:ext xmlns:c16="http://schemas.microsoft.com/office/drawing/2014/chart" uri="{C3380CC4-5D6E-409C-BE32-E72D297353CC}">
              <c16:uniqueId val="{00000001-B275-43F1-AA04-568B375BB246}"/>
            </c:ext>
          </c:extLst>
        </c:ser>
        <c:ser>
          <c:idx val="2"/>
          <c:order val="2"/>
          <c:tx>
            <c:strRef>
              <c:f>'Charge Points'!$B$126:$C$126</c:f>
              <c:strCache>
                <c:ptCount val="2"/>
                <c:pt idx="0">
                  <c:v>Public Charging Point Operator</c:v>
                </c:pt>
                <c:pt idx="1">
                  <c:v>£m</c:v>
                </c:pt>
              </c:strCache>
            </c:strRef>
          </c:tx>
          <c:spPr>
            <a:ln w="28575" cap="rnd">
              <a:solidFill>
                <a:schemeClr val="accent3"/>
              </a:solidFill>
              <a:round/>
            </a:ln>
            <a:effectLst/>
          </c:spPr>
          <c:marker>
            <c:symbol val="none"/>
          </c:marker>
          <c:cat>
            <c:numRef>
              <c:f>'Charge Points'!$D$122:$AM$122</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Points'!$D$126:$AM$126</c:f>
              <c:numCache>
                <c:formatCode>General</c:formatCode>
                <c:ptCount val="36"/>
                <c:pt idx="0">
                  <c:v>3.2885664019015932</c:v>
                </c:pt>
                <c:pt idx="1">
                  <c:v>7.9417266563569608</c:v>
                </c:pt>
                <c:pt idx="2">
                  <c:v>16.521016063670825</c:v>
                </c:pt>
                <c:pt idx="3">
                  <c:v>27.793222223130083</c:v>
                </c:pt>
                <c:pt idx="4">
                  <c:v>37.558974802894717</c:v>
                </c:pt>
                <c:pt idx="5">
                  <c:v>42.029974271362398</c:v>
                </c:pt>
                <c:pt idx="6">
                  <c:v>61.645305633293077</c:v>
                </c:pt>
                <c:pt idx="7">
                  <c:v>68.69879695266583</c:v>
                </c:pt>
                <c:pt idx="8">
                  <c:v>81.527430004789792</c:v>
                </c:pt>
                <c:pt idx="9">
                  <c:v>86.739162934862264</c:v>
                </c:pt>
                <c:pt idx="10">
                  <c:v>86.084673739189697</c:v>
                </c:pt>
                <c:pt idx="11">
                  <c:v>100.85823589126183</c:v>
                </c:pt>
                <c:pt idx="12">
                  <c:v>122.10495411531232</c:v>
                </c:pt>
                <c:pt idx="13">
                  <c:v>131.5112212501632</c:v>
                </c:pt>
                <c:pt idx="14">
                  <c:v>136.60124498251827</c:v>
                </c:pt>
                <c:pt idx="15">
                  <c:v>129.04640849109089</c:v>
                </c:pt>
                <c:pt idx="16">
                  <c:v>125.55956087966287</c:v>
                </c:pt>
                <c:pt idx="17">
                  <c:v>119.35722792313524</c:v>
                </c:pt>
                <c:pt idx="18">
                  <c:v>109.54472611510826</c:v>
                </c:pt>
                <c:pt idx="19">
                  <c:v>103.07963025489927</c:v>
                </c:pt>
                <c:pt idx="20">
                  <c:v>92.559441853521932</c:v>
                </c:pt>
                <c:pt idx="21">
                  <c:v>89.606180261225987</c:v>
                </c:pt>
                <c:pt idx="22">
                  <c:v>93.394479792828307</c:v>
                </c:pt>
                <c:pt idx="23">
                  <c:v>89.839926402537614</c:v>
                </c:pt>
                <c:pt idx="24">
                  <c:v>93.202646752717385</c:v>
                </c:pt>
                <c:pt idx="25">
                  <c:v>95.150799937373307</c:v>
                </c:pt>
                <c:pt idx="26">
                  <c:v>108.93134399945947</c:v>
                </c:pt>
                <c:pt idx="27">
                  <c:v>111.89185978234784</c:v>
                </c:pt>
                <c:pt idx="28">
                  <c:v>126.08831077173332</c:v>
                </c:pt>
                <c:pt idx="29">
                  <c:v>121.9727666422947</c:v>
                </c:pt>
                <c:pt idx="30">
                  <c:v>120.59366440855608</c:v>
                </c:pt>
                <c:pt idx="31">
                  <c:v>140.09937689042334</c:v>
                </c:pt>
                <c:pt idx="32">
                  <c:v>154.5650389529057</c:v>
                </c:pt>
                <c:pt idx="33">
                  <c:v>163.90763041477859</c:v>
                </c:pt>
                <c:pt idx="34">
                  <c:v>175.07827790594382</c:v>
                </c:pt>
                <c:pt idx="35">
                  <c:v>162.30284225149768</c:v>
                </c:pt>
              </c:numCache>
            </c:numRef>
          </c:val>
          <c:smooth val="0"/>
          <c:extLst>
            <c:ext xmlns:c16="http://schemas.microsoft.com/office/drawing/2014/chart" uri="{C3380CC4-5D6E-409C-BE32-E72D297353CC}">
              <c16:uniqueId val="{00000002-B275-43F1-AA04-568B375BB246}"/>
            </c:ext>
          </c:extLst>
        </c:ser>
        <c:ser>
          <c:idx val="4"/>
          <c:order val="3"/>
          <c:tx>
            <c:strRef>
              <c:f>'Charge Points'!$B$128:$C$128</c:f>
              <c:strCache>
                <c:ptCount val="2"/>
                <c:pt idx="0">
                  <c:v>Work Charging Point Operator</c:v>
                </c:pt>
                <c:pt idx="1">
                  <c:v>£m</c:v>
                </c:pt>
              </c:strCache>
            </c:strRef>
          </c:tx>
          <c:spPr>
            <a:ln w="28575" cap="rnd">
              <a:solidFill>
                <a:schemeClr val="accent5"/>
              </a:solidFill>
              <a:round/>
            </a:ln>
            <a:effectLst/>
          </c:spPr>
          <c:marker>
            <c:symbol val="none"/>
          </c:marker>
          <c:cat>
            <c:numRef>
              <c:f>'Charge Points'!$D$122:$AM$122</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Points'!$D$128:$AM$128</c:f>
              <c:numCache>
                <c:formatCode>General</c:formatCode>
                <c:ptCount val="36"/>
                <c:pt idx="0">
                  <c:v>5.642148238556655</c:v>
                </c:pt>
                <c:pt idx="1">
                  <c:v>11.049744314624741</c:v>
                </c:pt>
                <c:pt idx="2">
                  <c:v>20.601095261324222</c:v>
                </c:pt>
                <c:pt idx="3">
                  <c:v>31.760458456012351</c:v>
                </c:pt>
                <c:pt idx="4">
                  <c:v>40.255921660924798</c:v>
                </c:pt>
                <c:pt idx="5">
                  <c:v>42.072693393740046</c:v>
                </c:pt>
                <c:pt idx="6">
                  <c:v>60.542668663243717</c:v>
                </c:pt>
                <c:pt idx="7">
                  <c:v>65.643976692075867</c:v>
                </c:pt>
                <c:pt idx="8">
                  <c:v>74.526330061917918</c:v>
                </c:pt>
                <c:pt idx="9">
                  <c:v>77.65127416490138</c:v>
                </c:pt>
                <c:pt idx="10">
                  <c:v>73.256846708242676</c:v>
                </c:pt>
                <c:pt idx="11">
                  <c:v>90.120421772111584</c:v>
                </c:pt>
                <c:pt idx="12">
                  <c:v>110.30480408495956</c:v>
                </c:pt>
                <c:pt idx="13">
                  <c:v>114.33813405435062</c:v>
                </c:pt>
                <c:pt idx="14">
                  <c:v>118.05066759532089</c:v>
                </c:pt>
                <c:pt idx="15">
                  <c:v>107.5337032786513</c:v>
                </c:pt>
                <c:pt idx="16">
                  <c:v>98.238667066217673</c:v>
                </c:pt>
                <c:pt idx="17">
                  <c:v>93.707216009479751</c:v>
                </c:pt>
                <c:pt idx="18">
                  <c:v>84.229212989881503</c:v>
                </c:pt>
                <c:pt idx="19">
                  <c:v>76.212526364069433</c:v>
                </c:pt>
                <c:pt idx="20">
                  <c:v>76.432570145373134</c:v>
                </c:pt>
                <c:pt idx="21">
                  <c:v>73.023100566931035</c:v>
                </c:pt>
                <c:pt idx="22">
                  <c:v>75.025257170441719</c:v>
                </c:pt>
                <c:pt idx="23">
                  <c:v>80.585997270127777</c:v>
                </c:pt>
                <c:pt idx="24">
                  <c:v>82.09325687099934</c:v>
                </c:pt>
                <c:pt idx="25">
                  <c:v>78.396843753567779</c:v>
                </c:pt>
                <c:pt idx="26">
                  <c:v>98.628781315855008</c:v>
                </c:pt>
                <c:pt idx="27">
                  <c:v>99.825722763605967</c:v>
                </c:pt>
                <c:pt idx="28">
                  <c:v>106.06593871544963</c:v>
                </c:pt>
                <c:pt idx="29">
                  <c:v>107.62478367164513</c:v>
                </c:pt>
                <c:pt idx="30">
                  <c:v>101.53690572224251</c:v>
                </c:pt>
                <c:pt idx="31">
                  <c:v>117.53481404208144</c:v>
                </c:pt>
                <c:pt idx="32">
                  <c:v>137.41210228651653</c:v>
                </c:pt>
                <c:pt idx="33">
                  <c:v>140.69341449782567</c:v>
                </c:pt>
                <c:pt idx="34">
                  <c:v>144.29955324344033</c:v>
                </c:pt>
                <c:pt idx="35">
                  <c:v>133.76324441852424</c:v>
                </c:pt>
              </c:numCache>
            </c:numRef>
          </c:val>
          <c:smooth val="0"/>
          <c:extLst>
            <c:ext xmlns:c16="http://schemas.microsoft.com/office/drawing/2014/chart" uri="{C3380CC4-5D6E-409C-BE32-E72D297353CC}">
              <c16:uniqueId val="{00000003-B275-43F1-AA04-568B375BB246}"/>
            </c:ext>
          </c:extLst>
        </c:ser>
        <c:ser>
          <c:idx val="3"/>
          <c:order val="4"/>
          <c:tx>
            <c:strRef>
              <c:f>'Charge Points'!$B$127:$C$127</c:f>
              <c:strCache>
                <c:ptCount val="2"/>
                <c:pt idx="0">
                  <c:v>Rapid Charging Point Operator</c:v>
                </c:pt>
                <c:pt idx="1">
                  <c:v>£m</c:v>
                </c:pt>
              </c:strCache>
            </c:strRef>
          </c:tx>
          <c:spPr>
            <a:ln w="28575" cap="rnd">
              <a:solidFill>
                <a:schemeClr val="accent4"/>
              </a:solidFill>
              <a:round/>
            </a:ln>
            <a:effectLst/>
          </c:spPr>
          <c:marker>
            <c:symbol val="none"/>
          </c:marker>
          <c:cat>
            <c:numRef>
              <c:f>'Charge Points'!$D$122:$AM$122</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Points'!$D$127:$AM$127</c:f>
              <c:numCache>
                <c:formatCode>General</c:formatCode>
                <c:ptCount val="36"/>
                <c:pt idx="0">
                  <c:v>21.206417165203657</c:v>
                </c:pt>
                <c:pt idx="1">
                  <c:v>13.516975137227872</c:v>
                </c:pt>
                <c:pt idx="2">
                  <c:v>19.852301587950059</c:v>
                </c:pt>
                <c:pt idx="3">
                  <c:v>23.854196731440599</c:v>
                </c:pt>
                <c:pt idx="4">
                  <c:v>23.9025580020568</c:v>
                </c:pt>
                <c:pt idx="5">
                  <c:v>19.68303714079336</c:v>
                </c:pt>
                <c:pt idx="6">
                  <c:v>27.650556474812294</c:v>
                </c:pt>
                <c:pt idx="7">
                  <c:v>25.704015332510249</c:v>
                </c:pt>
                <c:pt idx="8">
                  <c:v>20.589810964847107</c:v>
                </c:pt>
                <c:pt idx="9">
                  <c:v>17.917850763302063</c:v>
                </c:pt>
                <c:pt idx="10">
                  <c:v>11.243995418266477</c:v>
                </c:pt>
                <c:pt idx="11">
                  <c:v>33.12747037209693</c:v>
                </c:pt>
                <c:pt idx="12">
                  <c:v>34.143057055037133</c:v>
                </c:pt>
                <c:pt idx="13">
                  <c:v>32.825212430745687</c:v>
                </c:pt>
                <c:pt idx="14">
                  <c:v>30.564323029438338</c:v>
                </c:pt>
                <c:pt idx="15">
                  <c:v>26.985589003839547</c:v>
                </c:pt>
                <c:pt idx="16">
                  <c:v>24.627977061299802</c:v>
                </c:pt>
                <c:pt idx="17">
                  <c:v>22.209913530489807</c:v>
                </c:pt>
                <c:pt idx="18">
                  <c:v>19.550043646598809</c:v>
                </c:pt>
                <c:pt idx="19">
                  <c:v>17.530960598372463</c:v>
                </c:pt>
                <c:pt idx="20">
                  <c:v>14.701826267324769</c:v>
                </c:pt>
                <c:pt idx="21">
                  <c:v>12.803646395638925</c:v>
                </c:pt>
                <c:pt idx="22">
                  <c:v>11.352808277152928</c:v>
                </c:pt>
                <c:pt idx="23">
                  <c:v>8.8863834757267313</c:v>
                </c:pt>
                <c:pt idx="24">
                  <c:v>7.5564485337812339</c:v>
                </c:pt>
                <c:pt idx="25">
                  <c:v>6.8189391568841859</c:v>
                </c:pt>
                <c:pt idx="26">
                  <c:v>5.8154427915980378</c:v>
                </c:pt>
                <c:pt idx="27">
                  <c:v>5.1021140500090896</c:v>
                </c:pt>
                <c:pt idx="28">
                  <c:v>5.05375277939289</c:v>
                </c:pt>
                <c:pt idx="29">
                  <c:v>3.9293532375662421</c:v>
                </c:pt>
                <c:pt idx="30">
                  <c:v>24.954415637959148</c:v>
                </c:pt>
                <c:pt idx="31">
                  <c:v>17.676044410221063</c:v>
                </c:pt>
                <c:pt idx="32">
                  <c:v>23.249680848738105</c:v>
                </c:pt>
                <c:pt idx="33">
                  <c:v>27.203214721612447</c:v>
                </c:pt>
                <c:pt idx="34">
                  <c:v>27.831911239623043</c:v>
                </c:pt>
                <c:pt idx="35">
                  <c:v>23.032055130965205</c:v>
                </c:pt>
              </c:numCache>
            </c:numRef>
          </c:val>
          <c:smooth val="0"/>
          <c:extLst>
            <c:ext xmlns:c16="http://schemas.microsoft.com/office/drawing/2014/chart" uri="{C3380CC4-5D6E-409C-BE32-E72D297353CC}">
              <c16:uniqueId val="{00000004-B275-43F1-AA04-568B375BB246}"/>
            </c:ext>
          </c:extLst>
        </c:ser>
        <c:ser>
          <c:idx val="5"/>
          <c:order val="5"/>
          <c:tx>
            <c:strRef>
              <c:f>'Charge Points'!$B$129:$C$129</c:f>
              <c:strCache>
                <c:ptCount val="2"/>
                <c:pt idx="0">
                  <c:v>Home on-street + Public + Rapid</c:v>
                </c:pt>
                <c:pt idx="1">
                  <c:v>£m</c:v>
                </c:pt>
              </c:strCache>
            </c:strRef>
          </c:tx>
          <c:spPr>
            <a:ln w="28575" cap="rnd">
              <a:solidFill>
                <a:schemeClr val="accent6"/>
              </a:solidFill>
              <a:prstDash val="dash"/>
              <a:round/>
            </a:ln>
            <a:effectLst/>
          </c:spPr>
          <c:marker>
            <c:symbol val="none"/>
          </c:marker>
          <c:cat>
            <c:numRef>
              <c:f>'Charge Points'!$D$122:$AM$122</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Points'!$D$129:$AM$129</c:f>
              <c:numCache>
                <c:formatCode>General</c:formatCode>
                <c:ptCount val="36"/>
                <c:pt idx="0">
                  <c:v>81.859091598675704</c:v>
                </c:pt>
                <c:pt idx="1">
                  <c:v>122.96742901548163</c:v>
                </c:pt>
                <c:pt idx="2">
                  <c:v>213.94576360790106</c:v>
                </c:pt>
                <c:pt idx="3">
                  <c:v>313.42305953714089</c:v>
                </c:pt>
                <c:pt idx="4">
                  <c:v>381.41109089556045</c:v>
                </c:pt>
                <c:pt idx="5">
                  <c:v>394.15172255558639</c:v>
                </c:pt>
                <c:pt idx="6">
                  <c:v>546.71160650620334</c:v>
                </c:pt>
                <c:pt idx="7">
                  <c:v>575.95745621483206</c:v>
                </c:pt>
                <c:pt idx="8">
                  <c:v>646.72932351415545</c:v>
                </c:pt>
                <c:pt idx="9">
                  <c:v>660.47598244596338</c:v>
                </c:pt>
                <c:pt idx="10">
                  <c:v>630.38664769609363</c:v>
                </c:pt>
                <c:pt idx="11">
                  <c:v>739.73278631362825</c:v>
                </c:pt>
                <c:pt idx="12">
                  <c:v>867.60685312328837</c:v>
                </c:pt>
                <c:pt idx="13">
                  <c:v>908.48639336880899</c:v>
                </c:pt>
                <c:pt idx="14">
                  <c:v>920.11627948574596</c:v>
                </c:pt>
                <c:pt idx="15">
                  <c:v>851.48431780907151</c:v>
                </c:pt>
                <c:pt idx="16">
                  <c:v>814.04221607683257</c:v>
                </c:pt>
                <c:pt idx="17">
                  <c:v>762.25856342293605</c:v>
                </c:pt>
                <c:pt idx="18">
                  <c:v>690.75779505288529</c:v>
                </c:pt>
                <c:pt idx="19">
                  <c:v>642.73545634158711</c:v>
                </c:pt>
                <c:pt idx="20">
                  <c:v>612.16665183440512</c:v>
                </c:pt>
                <c:pt idx="21">
                  <c:v>609.79506348465736</c:v>
                </c:pt>
                <c:pt idx="22">
                  <c:v>661.47198281430371</c:v>
                </c:pt>
                <c:pt idx="23">
                  <c:v>664.56170379185505</c:v>
                </c:pt>
                <c:pt idx="24">
                  <c:v>691.95646138595487</c:v>
                </c:pt>
                <c:pt idx="25">
                  <c:v>692.13970224031982</c:v>
                </c:pt>
                <c:pt idx="26">
                  <c:v>800.60992152445363</c:v>
                </c:pt>
                <c:pt idx="27">
                  <c:v>806.44027570782509</c:v>
                </c:pt>
                <c:pt idx="28">
                  <c:v>889.47067728082504</c:v>
                </c:pt>
                <c:pt idx="29">
                  <c:v>850.16885900746377</c:v>
                </c:pt>
                <c:pt idx="30">
                  <c:v>843.14125708829431</c:v>
                </c:pt>
                <c:pt idx="31">
                  <c:v>950.09027260519542</c:v>
                </c:pt>
                <c:pt idx="32">
                  <c:v>1043.0831281659798</c:v>
                </c:pt>
                <c:pt idx="33">
                  <c:v>1088.4989555953002</c:v>
                </c:pt>
                <c:pt idx="34">
                  <c:v>1137.3916843347251</c:v>
                </c:pt>
                <c:pt idx="35">
                  <c:v>1037.2799530166949</c:v>
                </c:pt>
              </c:numCache>
            </c:numRef>
          </c:val>
          <c:smooth val="0"/>
          <c:extLst>
            <c:ext xmlns:c16="http://schemas.microsoft.com/office/drawing/2014/chart" uri="{C3380CC4-5D6E-409C-BE32-E72D297353CC}">
              <c16:uniqueId val="{00000005-B275-43F1-AA04-568B375BB246}"/>
            </c:ext>
          </c:extLst>
        </c:ser>
        <c:dLbls>
          <c:showLegendKey val="0"/>
          <c:showVal val="0"/>
          <c:showCatName val="0"/>
          <c:showSerName val="0"/>
          <c:showPercent val="0"/>
          <c:showBubbleSize val="0"/>
        </c:dLbls>
        <c:smooth val="0"/>
        <c:axId val="498892303"/>
        <c:axId val="2021250335"/>
      </c:lineChart>
      <c:catAx>
        <c:axId val="4988923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2021250335"/>
        <c:crosses val="autoZero"/>
        <c:auto val="1"/>
        <c:lblAlgn val="ctr"/>
        <c:lblOffset val="100"/>
        <c:noMultiLvlLbl val="0"/>
      </c:catAx>
      <c:valAx>
        <c:axId val="20212503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a:t>£m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4988923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Electricity Charging Point Network Opex</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lineChart>
        <c:grouping val="standard"/>
        <c:varyColors val="0"/>
        <c:ser>
          <c:idx val="0"/>
          <c:order val="0"/>
          <c:tx>
            <c:strRef>
              <c:f>'Charge Points'!$B$164</c:f>
              <c:strCache>
                <c:ptCount val="1"/>
                <c:pt idx="0">
                  <c:v>Home Charging Point Operator - Off-street</c:v>
                </c:pt>
              </c:strCache>
            </c:strRef>
          </c:tx>
          <c:spPr>
            <a:ln w="28575" cap="rnd">
              <a:solidFill>
                <a:schemeClr val="accent1"/>
              </a:solidFill>
              <a:round/>
            </a:ln>
            <a:effectLst/>
          </c:spPr>
          <c:marker>
            <c:symbol val="none"/>
          </c:marker>
          <c:val>
            <c:numRef>
              <c:f>'Charge Points'!$D$164:$AM$164</c:f>
              <c:numCache>
                <c:formatCode>General</c:formatCode>
                <c:ptCount val="36"/>
                <c:pt idx="0">
                  <c:v>0.9465077825209125</c:v>
                </c:pt>
                <c:pt idx="1">
                  <c:v>2.444440970274592</c:v>
                </c:pt>
                <c:pt idx="2">
                  <c:v>4.9354028937530625</c:v>
                </c:pt>
                <c:pt idx="3">
                  <c:v>8.4781095387007923</c:v>
                </c:pt>
                <c:pt idx="4">
                  <c:v>12.697771481652682</c:v>
                </c:pt>
                <c:pt idx="5">
                  <c:v>92.612549019531372</c:v>
                </c:pt>
                <c:pt idx="6">
                  <c:v>124.08496507104014</c:v>
                </c:pt>
                <c:pt idx="7">
                  <c:v>156.71877982394722</c:v>
                </c:pt>
                <c:pt idx="8">
                  <c:v>193.16679898321456</c:v>
                </c:pt>
                <c:pt idx="9">
                  <c:v>229.97328703154145</c:v>
                </c:pt>
                <c:pt idx="10">
                  <c:v>264.97184384963896</c:v>
                </c:pt>
                <c:pt idx="11">
                  <c:v>304.44562433731863</c:v>
                </c:pt>
                <c:pt idx="12">
                  <c:v>350.46145743294653</c:v>
                </c:pt>
                <c:pt idx="13">
                  <c:v>398.2651106598521</c:v>
                </c:pt>
                <c:pt idx="14">
                  <c:v>446.33690709774925</c:v>
                </c:pt>
                <c:pt idx="15">
                  <c:v>490.50585528950182</c:v>
                </c:pt>
                <c:pt idx="16">
                  <c:v>532.48323346920154</c:v>
                </c:pt>
                <c:pt idx="17">
                  <c:v>571.58354095638003</c:v>
                </c:pt>
                <c:pt idx="18">
                  <c:v>606.85244759056854</c:v>
                </c:pt>
                <c:pt idx="19">
                  <c:v>639.54924633747783</c:v>
                </c:pt>
                <c:pt idx="20">
                  <c:v>667.31900777047645</c:v>
                </c:pt>
                <c:pt idx="21">
                  <c:v>692.29510203891743</c:v>
                </c:pt>
                <c:pt idx="22">
                  <c:v>715.32653036208148</c:v>
                </c:pt>
                <c:pt idx="23">
                  <c:v>733.40639506985406</c:v>
                </c:pt>
                <c:pt idx="24">
                  <c:v>749.27499606980109</c:v>
                </c:pt>
                <c:pt idx="25">
                  <c:v>764.28238079823348</c:v>
                </c:pt>
                <c:pt idx="26">
                  <c:v>777.13655396553077</c:v>
                </c:pt>
                <c:pt idx="27">
                  <c:v>788.69028314188711</c:v>
                </c:pt>
                <c:pt idx="28">
                  <c:v>800.48011920647559</c:v>
                </c:pt>
                <c:pt idx="29">
                  <c:v>809.48889324510981</c:v>
                </c:pt>
                <c:pt idx="30">
                  <c:v>818.3570012625911</c:v>
                </c:pt>
                <c:pt idx="31">
                  <c:v>828.45535345543476</c:v>
                </c:pt>
                <c:pt idx="32">
                  <c:v>836.34879923795245</c:v>
                </c:pt>
                <c:pt idx="33">
                  <c:v>844.19112395772811</c:v>
                </c:pt>
                <c:pt idx="34">
                  <c:v>853.81640872440471</c:v>
                </c:pt>
                <c:pt idx="35">
                  <c:v>862.06413794622347</c:v>
                </c:pt>
              </c:numCache>
            </c:numRef>
          </c:val>
          <c:smooth val="0"/>
          <c:extLst>
            <c:ext xmlns:c16="http://schemas.microsoft.com/office/drawing/2014/chart" uri="{C3380CC4-5D6E-409C-BE32-E72D297353CC}">
              <c16:uniqueId val="{00000000-1E3C-4C43-A23F-2353D44FE523}"/>
            </c:ext>
          </c:extLst>
        </c:ser>
        <c:ser>
          <c:idx val="4"/>
          <c:order val="1"/>
          <c:tx>
            <c:strRef>
              <c:f>'Charge Points'!$B$165</c:f>
              <c:strCache>
                <c:ptCount val="1"/>
                <c:pt idx="0">
                  <c:v>Home Charging Point Operator - On-street</c:v>
                </c:pt>
              </c:strCache>
            </c:strRef>
          </c:tx>
          <c:spPr>
            <a:ln w="28575" cap="rnd">
              <a:solidFill>
                <a:schemeClr val="accent2"/>
              </a:solidFill>
              <a:round/>
            </a:ln>
            <a:effectLst/>
          </c:spPr>
          <c:marker>
            <c:symbol val="none"/>
          </c:marker>
          <c:val>
            <c:numRef>
              <c:f>'Charge Points'!$D$165:$AM$165</c:f>
              <c:numCache>
                <c:formatCode>General</c:formatCode>
                <c:ptCount val="36"/>
                <c:pt idx="0">
                  <c:v>0.80309751244198613</c:v>
                </c:pt>
                <c:pt idx="1">
                  <c:v>2.1476892214458521</c:v>
                </c:pt>
                <c:pt idx="2">
                  <c:v>4.4228093274652105</c:v>
                </c:pt>
                <c:pt idx="3">
                  <c:v>7.7015504664926846</c:v>
                </c:pt>
                <c:pt idx="4">
                  <c:v>11.647356606585776</c:v>
                </c:pt>
                <c:pt idx="5">
                  <c:v>35.906711661956415</c:v>
                </c:pt>
                <c:pt idx="6">
                  <c:v>67.612879685902385</c:v>
                </c:pt>
                <c:pt idx="7">
                  <c:v>99.843292820778615</c:v>
                </c:pt>
                <c:pt idx="8">
                  <c:v>135.4143258443176</c:v>
                </c:pt>
                <c:pt idx="9">
                  <c:v>171.0850175577294</c:v>
                </c:pt>
                <c:pt idx="10">
                  <c:v>204.86904882926009</c:v>
                </c:pt>
                <c:pt idx="11">
                  <c:v>242.85972942546914</c:v>
                </c:pt>
                <c:pt idx="12">
                  <c:v>287.04954835989145</c:v>
                </c:pt>
                <c:pt idx="13">
                  <c:v>332.9039325496708</c:v>
                </c:pt>
                <c:pt idx="14">
                  <c:v>378.99236771913758</c:v>
                </c:pt>
                <c:pt idx="15">
                  <c:v>421.33989241432158</c:v>
                </c:pt>
                <c:pt idx="16">
                  <c:v>461.59154134914519</c:v>
                </c:pt>
                <c:pt idx="17">
                  <c:v>499.09406260066555</c:v>
                </c:pt>
                <c:pt idx="18">
                  <c:v>532.93297604485019</c:v>
                </c:pt>
                <c:pt idx="19">
                  <c:v>564.31367907947038</c:v>
                </c:pt>
                <c:pt idx="20">
                  <c:v>592.06199395139379</c:v>
                </c:pt>
                <c:pt idx="21">
                  <c:v>618.55096369191244</c:v>
                </c:pt>
                <c:pt idx="22">
                  <c:v>645.75772093584931</c:v>
                </c:pt>
                <c:pt idx="23">
                  <c:v>671.53576705962257</c:v>
                </c:pt>
                <c:pt idx="24">
                  <c:v>697.97425779401726</c:v>
                </c:pt>
                <c:pt idx="25">
                  <c:v>711.99993192879356</c:v>
                </c:pt>
                <c:pt idx="26">
                  <c:v>723.98900471054969</c:v>
                </c:pt>
                <c:pt idx="27">
                  <c:v>734.80053328472582</c:v>
                </c:pt>
                <c:pt idx="28">
                  <c:v>745.88620901110016</c:v>
                </c:pt>
                <c:pt idx="29">
                  <c:v>754.37760426454406</c:v>
                </c:pt>
                <c:pt idx="30">
                  <c:v>762.77450914814199</c:v>
                </c:pt>
                <c:pt idx="31">
                  <c:v>772.3798418435232</c:v>
                </c:pt>
                <c:pt idx="32">
                  <c:v>779.9384902193359</c:v>
                </c:pt>
                <c:pt idx="33">
                  <c:v>787.48721049507685</c:v>
                </c:pt>
                <c:pt idx="34">
                  <c:v>796.75834985886593</c:v>
                </c:pt>
                <c:pt idx="35">
                  <c:v>804.72654159750812</c:v>
                </c:pt>
              </c:numCache>
            </c:numRef>
          </c:val>
          <c:smooth val="0"/>
          <c:extLst>
            <c:ext xmlns:c16="http://schemas.microsoft.com/office/drawing/2014/chart" uri="{C3380CC4-5D6E-409C-BE32-E72D297353CC}">
              <c16:uniqueId val="{00000001-1E3C-4C43-A23F-2353D44FE523}"/>
            </c:ext>
          </c:extLst>
        </c:ser>
        <c:ser>
          <c:idx val="1"/>
          <c:order val="2"/>
          <c:tx>
            <c:strRef>
              <c:f>'Charge Points'!$B$166</c:f>
              <c:strCache>
                <c:ptCount val="1"/>
                <c:pt idx="0">
                  <c:v>Public Charging Point Operator</c:v>
                </c:pt>
              </c:strCache>
            </c:strRef>
          </c:tx>
          <c:spPr>
            <a:ln w="28575" cap="rnd">
              <a:solidFill>
                <a:schemeClr val="accent3"/>
              </a:solidFill>
              <a:round/>
            </a:ln>
            <a:effectLst/>
          </c:spPr>
          <c:marker>
            <c:symbol val="none"/>
          </c:marker>
          <c:cat>
            <c:numRef>
              <c:f>'Charge Points'!$D$162:$AM$162</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Points'!$D$166:$AM$166</c:f>
              <c:numCache>
                <c:formatCode>General</c:formatCode>
                <c:ptCount val="36"/>
                <c:pt idx="0">
                  <c:v>4.6039929626622303E-2</c:v>
                </c:pt>
                <c:pt idx="1">
                  <c:v>0.15181436975314314</c:v>
                </c:pt>
                <c:pt idx="2">
                  <c:v>0.3648104333415263</c:v>
                </c:pt>
                <c:pt idx="3">
                  <c:v>0.71508534006132751</c:v>
                </c:pt>
                <c:pt idx="4">
                  <c:v>1.1810548925151065</c:v>
                </c:pt>
                <c:pt idx="5">
                  <c:v>3.8798682690880462</c:v>
                </c:pt>
                <c:pt idx="6">
                  <c:v>7.789570345357224</c:v>
                </c:pt>
                <c:pt idx="7">
                  <c:v>12.105591551583226</c:v>
                </c:pt>
                <c:pt idx="8">
                  <c:v>17.185865408106416</c:v>
                </c:pt>
                <c:pt idx="9">
                  <c:v>22.55528576894611</c:v>
                </c:pt>
                <c:pt idx="10">
                  <c:v>27.856377396139539</c:v>
                </c:pt>
                <c:pt idx="11">
                  <c:v>34.036164121055528</c:v>
                </c:pt>
                <c:pt idx="12">
                  <c:v>41.480715922158595</c:v>
                </c:pt>
                <c:pt idx="13">
                  <c:v>49.463450606693655</c:v>
                </c:pt>
                <c:pt idx="14">
                  <c:v>57.723249459687374</c:v>
                </c:pt>
                <c:pt idx="15">
                  <c:v>65.501792362045109</c:v>
                </c:pt>
                <c:pt idx="16">
                  <c:v>73.049825064771682</c:v>
                </c:pt>
                <c:pt idx="17">
                  <c:v>80.208576217988949</c:v>
                </c:pt>
                <c:pt idx="18">
                  <c:v>86.766222923087781</c:v>
                </c:pt>
                <c:pt idx="19">
                  <c:v>92.9265957325279</c:v>
                </c:pt>
                <c:pt idx="20">
                  <c:v>98.404504283306011</c:v>
                </c:pt>
                <c:pt idx="21">
                  <c:v>103.63964289411575</c:v>
                </c:pt>
                <c:pt idx="22">
                  <c:v>108.98641203326348</c:v>
                </c:pt>
                <c:pt idx="23">
                  <c:v>113.97822472038625</c:v>
                </c:pt>
                <c:pt idx="24">
                  <c:v>119.04810102807274</c:v>
                </c:pt>
                <c:pt idx="25">
                  <c:v>121.99471909150637</c:v>
                </c:pt>
                <c:pt idx="26">
                  <c:v>124.54046407117238</c:v>
                </c:pt>
                <c:pt idx="27">
                  <c:v>126.84775144082327</c:v>
                </c:pt>
                <c:pt idx="28">
                  <c:v>129.22203847725464</c:v>
                </c:pt>
                <c:pt idx="29">
                  <c:v>131.05582798293315</c:v>
                </c:pt>
                <c:pt idx="30">
                  <c:v>132.86905792942653</c:v>
                </c:pt>
                <c:pt idx="31">
                  <c:v>134.94480311813953</c:v>
                </c:pt>
                <c:pt idx="32">
                  <c:v>136.59727349507125</c:v>
                </c:pt>
                <c:pt idx="33">
                  <c:v>138.24986790418302</c:v>
                </c:pt>
                <c:pt idx="34">
                  <c:v>140.26965995094068</c:v>
                </c:pt>
                <c:pt idx="35">
                  <c:v>142.01054419545591</c:v>
                </c:pt>
              </c:numCache>
            </c:numRef>
          </c:val>
          <c:smooth val="0"/>
          <c:extLst>
            <c:ext xmlns:c16="http://schemas.microsoft.com/office/drawing/2014/chart" uri="{C3380CC4-5D6E-409C-BE32-E72D297353CC}">
              <c16:uniqueId val="{00000002-1E3C-4C43-A23F-2353D44FE523}"/>
            </c:ext>
          </c:extLst>
        </c:ser>
        <c:ser>
          <c:idx val="3"/>
          <c:order val="3"/>
          <c:tx>
            <c:strRef>
              <c:f>'Charge Points'!$B$168</c:f>
              <c:strCache>
                <c:ptCount val="1"/>
                <c:pt idx="0">
                  <c:v>Work Charging Point Operator</c:v>
                </c:pt>
              </c:strCache>
            </c:strRef>
          </c:tx>
          <c:spPr>
            <a:ln w="28575" cap="rnd">
              <a:solidFill>
                <a:schemeClr val="accent5"/>
              </a:solidFill>
              <a:round/>
            </a:ln>
            <a:effectLst/>
          </c:spPr>
          <c:marker>
            <c:symbol val="none"/>
          </c:marker>
          <c:cat>
            <c:numRef>
              <c:f>'Charge Points'!$D$162:$AM$162</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Points'!$D$168:$AM$168</c:f>
              <c:numCache>
                <c:formatCode>General</c:formatCode>
                <c:ptCount val="36"/>
                <c:pt idx="0">
                  <c:v>7.8990075339793173E-2</c:v>
                </c:pt>
                <c:pt idx="1">
                  <c:v>0.22696837246963433</c:v>
                </c:pt>
                <c:pt idx="2">
                  <c:v>0.49482082237348618</c:v>
                </c:pt>
                <c:pt idx="3">
                  <c:v>0.89924280736762496</c:v>
                </c:pt>
                <c:pt idx="4">
                  <c:v>1.4044214129257495</c:v>
                </c:pt>
                <c:pt idx="5">
                  <c:v>4.14600243194249</c:v>
                </c:pt>
                <c:pt idx="6">
                  <c:v>8.0453771752906462</c:v>
                </c:pt>
                <c:pt idx="7">
                  <c:v>12.235306459421711</c:v>
                </c:pt>
                <c:pt idx="8">
                  <c:v>16.955588778064751</c:v>
                </c:pt>
                <c:pt idx="9">
                  <c:v>21.842893403419151</c:v>
                </c:pt>
                <c:pt idx="10">
                  <c:v>26.431207158807567</c:v>
                </c:pt>
                <c:pt idx="11">
                  <c:v>32.047574584648359</c:v>
                </c:pt>
                <c:pt idx="12">
                  <c:v>38.887065128371582</c:v>
                </c:pt>
                <c:pt idx="13">
                  <c:v>45.945575783572124</c:v>
                </c:pt>
                <c:pt idx="14">
                  <c:v>53.205172501092875</c:v>
                </c:pt>
                <c:pt idx="15">
                  <c:v>59.797751739097514</c:v>
                </c:pt>
                <c:pt idx="16">
                  <c:v>65.805389430329313</c:v>
                </c:pt>
                <c:pt idx="17">
                  <c:v>71.523454871648099</c:v>
                </c:pt>
                <c:pt idx="18">
                  <c:v>76.653906944126618</c:v>
                </c:pt>
                <c:pt idx="19">
                  <c:v>81.288990829909594</c:v>
                </c:pt>
                <c:pt idx="20">
                  <c:v>85.851793636155065</c:v>
                </c:pt>
                <c:pt idx="21">
                  <c:v>90.132804281099482</c:v>
                </c:pt>
                <c:pt idx="22">
                  <c:v>94.409636686690973</c:v>
                </c:pt>
                <c:pt idx="23">
                  <c:v>98.880478760775134</c:v>
                </c:pt>
                <c:pt idx="24">
                  <c:v>103.33559707289119</c:v>
                </c:pt>
                <c:pt idx="25">
                  <c:v>105.3256383931554</c:v>
                </c:pt>
                <c:pt idx="26">
                  <c:v>107.37099562761806</c:v>
                </c:pt>
                <c:pt idx="27">
                  <c:v>109.1902271380384</c:v>
                </c:pt>
                <c:pt idx="28">
                  <c:v>110.8465217668242</c:v>
                </c:pt>
                <c:pt idx="29">
                  <c:v>112.42151157497244</c:v>
                </c:pt>
                <c:pt idx="30">
                  <c:v>113.92319632658264</c:v>
                </c:pt>
                <c:pt idx="31">
                  <c:v>115.3477734693455</c:v>
                </c:pt>
                <c:pt idx="32">
                  <c:v>116.72892270416506</c:v>
                </c:pt>
                <c:pt idx="33">
                  <c:v>118.07644873419243</c:v>
                </c:pt>
                <c:pt idx="34">
                  <c:v>119.42753254732465</c:v>
                </c:pt>
                <c:pt idx="35">
                  <c:v>120.80811484170508</c:v>
                </c:pt>
              </c:numCache>
            </c:numRef>
          </c:val>
          <c:smooth val="0"/>
          <c:extLst>
            <c:ext xmlns:c16="http://schemas.microsoft.com/office/drawing/2014/chart" uri="{C3380CC4-5D6E-409C-BE32-E72D297353CC}">
              <c16:uniqueId val="{00000003-1E3C-4C43-A23F-2353D44FE523}"/>
            </c:ext>
          </c:extLst>
        </c:ser>
        <c:ser>
          <c:idx val="2"/>
          <c:order val="4"/>
          <c:tx>
            <c:strRef>
              <c:f>'Charge Points'!$B$167</c:f>
              <c:strCache>
                <c:ptCount val="1"/>
                <c:pt idx="0">
                  <c:v>Rapid Charging Point Operator</c:v>
                </c:pt>
              </c:strCache>
            </c:strRef>
          </c:tx>
          <c:spPr>
            <a:ln w="28575" cap="rnd">
              <a:solidFill>
                <a:schemeClr val="accent4"/>
              </a:solidFill>
              <a:round/>
            </a:ln>
            <a:effectLst/>
          </c:spPr>
          <c:marker>
            <c:symbol val="none"/>
          </c:marker>
          <c:cat>
            <c:numRef>
              <c:f>'Charge Points'!$D$162:$AM$162</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Points'!$D$167:$AM$167</c:f>
              <c:numCache>
                <c:formatCode>General</c:formatCode>
                <c:ptCount val="36"/>
                <c:pt idx="0">
                  <c:v>2.4740820026070933</c:v>
                </c:pt>
                <c:pt idx="1">
                  <c:v>3.985988085466345</c:v>
                </c:pt>
                <c:pt idx="2">
                  <c:v>6.1249538012209905</c:v>
                </c:pt>
                <c:pt idx="3">
                  <c:v>8.6212313816921746</c:v>
                </c:pt>
                <c:pt idx="4">
                  <c:v>11.07080538044627</c:v>
                </c:pt>
                <c:pt idx="5">
                  <c:v>13.06069894127168</c:v>
                </c:pt>
                <c:pt idx="6">
                  <c:v>15.812891530327684</c:v>
                </c:pt>
                <c:pt idx="7">
                  <c:v>18.341028037875525</c:v>
                </c:pt>
                <c:pt idx="8">
                  <c:v>20.349493892801743</c:v>
                </c:pt>
                <c:pt idx="9">
                  <c:v>22.08606391932701</c:v>
                </c:pt>
                <c:pt idx="10">
                  <c:v>23.171721656935006</c:v>
                </c:pt>
                <c:pt idx="11">
                  <c:v>26.338477048708413</c:v>
                </c:pt>
                <c:pt idx="12">
                  <c:v>29.573209469553472</c:v>
                </c:pt>
                <c:pt idx="13">
                  <c:v>32.659527907276903</c:v>
                </c:pt>
                <c:pt idx="14">
                  <c:v>35.515024945731589</c:v>
                </c:pt>
                <c:pt idx="15">
                  <c:v>38.023224989094885</c:v>
                </c:pt>
                <c:pt idx="16">
                  <c:v>40.302316979498229</c:v>
                </c:pt>
                <c:pt idx="17">
                  <c:v>42.350046621632373</c:v>
                </c:pt>
                <c:pt idx="18">
                  <c:v>44.146977422772167</c:v>
                </c:pt>
                <c:pt idx="19">
                  <c:v>45.754061295145831</c:v>
                </c:pt>
                <c:pt idx="20">
                  <c:v>47.098913505944601</c:v>
                </c:pt>
                <c:pt idx="21">
                  <c:v>48.26801474216326</c:v>
                </c:pt>
                <c:pt idx="22">
                  <c:v>49.303023594387149</c:v>
                </c:pt>
                <c:pt idx="23">
                  <c:v>50.112206606567739</c:v>
                </c:pt>
                <c:pt idx="24">
                  <c:v>50.799600465177427</c:v>
                </c:pt>
                <c:pt idx="25">
                  <c:v>51.419354104343874</c:v>
                </c:pt>
                <c:pt idx="26">
                  <c:v>51.947507888983871</c:v>
                </c:pt>
                <c:pt idx="27">
                  <c:v>52.410577273167597</c:v>
                </c:pt>
                <c:pt idx="28">
                  <c:v>52.868965756884357</c:v>
                </c:pt>
                <c:pt idx="29">
                  <c:v>53.225193664213315</c:v>
                </c:pt>
                <c:pt idx="30">
                  <c:v>53.006597023218504</c:v>
                </c:pt>
                <c:pt idx="31">
                  <c:v>53.089041136710172</c:v>
                </c:pt>
                <c:pt idx="32">
                  <c:v>53.041696043320329</c:v>
                </c:pt>
                <c:pt idx="33">
                  <c:v>52.985578954132265</c:v>
                </c:pt>
                <c:pt idx="34">
                  <c:v>53.025453086833679</c:v>
                </c:pt>
                <c:pt idx="35">
                  <c:v>53.091022486558622</c:v>
                </c:pt>
              </c:numCache>
            </c:numRef>
          </c:val>
          <c:smooth val="0"/>
          <c:extLst>
            <c:ext xmlns:c16="http://schemas.microsoft.com/office/drawing/2014/chart" uri="{C3380CC4-5D6E-409C-BE32-E72D297353CC}">
              <c16:uniqueId val="{00000004-1E3C-4C43-A23F-2353D44FE523}"/>
            </c:ext>
          </c:extLst>
        </c:ser>
        <c:ser>
          <c:idx val="5"/>
          <c:order val="5"/>
          <c:tx>
            <c:strRef>
              <c:f>'Charge Points'!$B$169</c:f>
              <c:strCache>
                <c:ptCount val="1"/>
                <c:pt idx="0">
                  <c:v>Home on-street + Public + Rapid</c:v>
                </c:pt>
              </c:strCache>
            </c:strRef>
          </c:tx>
          <c:spPr>
            <a:ln w="28575" cap="rnd">
              <a:solidFill>
                <a:schemeClr val="accent6"/>
              </a:solidFill>
              <a:prstDash val="dash"/>
              <a:round/>
            </a:ln>
            <a:effectLst/>
          </c:spPr>
          <c:marker>
            <c:symbol val="none"/>
          </c:marker>
          <c:val>
            <c:numRef>
              <c:f>'Charge Points'!$D$169:$AM$169</c:f>
              <c:numCache>
                <c:formatCode>General</c:formatCode>
                <c:ptCount val="36"/>
                <c:pt idx="0">
                  <c:v>3.3232194446757015</c:v>
                </c:pt>
                <c:pt idx="1">
                  <c:v>6.2854916766653401</c:v>
                </c:pt>
                <c:pt idx="2">
                  <c:v>10.912573562027728</c:v>
                </c:pt>
                <c:pt idx="3">
                  <c:v>17.037867188246189</c:v>
                </c:pt>
                <c:pt idx="4">
                  <c:v>23.899216879547154</c:v>
                </c:pt>
                <c:pt idx="5">
                  <c:v>52.847278872316139</c:v>
                </c:pt>
                <c:pt idx="6">
                  <c:v>91.215341561587294</c:v>
                </c:pt>
                <c:pt idx="7">
                  <c:v>130.28991241023738</c:v>
                </c:pt>
                <c:pt idx="8">
                  <c:v>172.94968514522577</c:v>
                </c:pt>
                <c:pt idx="9">
                  <c:v>215.72636724600252</c:v>
                </c:pt>
                <c:pt idx="10">
                  <c:v>255.89714788233465</c:v>
                </c:pt>
                <c:pt idx="11">
                  <c:v>303.23437059523309</c:v>
                </c:pt>
                <c:pt idx="12">
                  <c:v>358.10347375160353</c:v>
                </c:pt>
                <c:pt idx="13">
                  <c:v>415.02691106364136</c:v>
                </c:pt>
                <c:pt idx="14">
                  <c:v>472.23064212455654</c:v>
                </c:pt>
                <c:pt idx="15">
                  <c:v>524.86490976546156</c:v>
                </c:pt>
                <c:pt idx="16">
                  <c:v>574.94368339341509</c:v>
                </c:pt>
                <c:pt idx="17">
                  <c:v>621.65268544028686</c:v>
                </c:pt>
                <c:pt idx="18">
                  <c:v>663.84617639071007</c:v>
                </c:pt>
                <c:pt idx="19">
                  <c:v>702.99433610714402</c:v>
                </c:pt>
                <c:pt idx="20">
                  <c:v>737.56541174064432</c:v>
                </c:pt>
                <c:pt idx="21">
                  <c:v>770.4586213281915</c:v>
                </c:pt>
                <c:pt idx="22">
                  <c:v>804.04715656349993</c:v>
                </c:pt>
                <c:pt idx="23">
                  <c:v>835.62619838657656</c:v>
                </c:pt>
                <c:pt idx="24">
                  <c:v>867.82195928726742</c:v>
                </c:pt>
                <c:pt idx="25">
                  <c:v>885.41400512464372</c:v>
                </c:pt>
                <c:pt idx="26">
                  <c:v>900.47697667070588</c:v>
                </c:pt>
                <c:pt idx="27">
                  <c:v>914.05886199871668</c:v>
                </c:pt>
                <c:pt idx="28">
                  <c:v>927.97721324523911</c:v>
                </c:pt>
                <c:pt idx="29">
                  <c:v>938.65862591169048</c:v>
                </c:pt>
                <c:pt idx="30">
                  <c:v>948.65016410078704</c:v>
                </c:pt>
                <c:pt idx="31">
                  <c:v>960.41368609837286</c:v>
                </c:pt>
                <c:pt idx="32">
                  <c:v>969.57745975772752</c:v>
                </c:pt>
                <c:pt idx="33">
                  <c:v>978.72265735339215</c:v>
                </c:pt>
                <c:pt idx="34">
                  <c:v>990.05346289664021</c:v>
                </c:pt>
                <c:pt idx="35">
                  <c:v>999.82810827952267</c:v>
                </c:pt>
              </c:numCache>
            </c:numRef>
          </c:val>
          <c:smooth val="0"/>
          <c:extLst>
            <c:ext xmlns:c16="http://schemas.microsoft.com/office/drawing/2014/chart" uri="{C3380CC4-5D6E-409C-BE32-E72D297353CC}">
              <c16:uniqueId val="{00000005-1E3C-4C43-A23F-2353D44FE523}"/>
            </c:ext>
          </c:extLst>
        </c:ser>
        <c:dLbls>
          <c:showLegendKey val="0"/>
          <c:showVal val="0"/>
          <c:showCatName val="0"/>
          <c:showSerName val="0"/>
          <c:showPercent val="0"/>
          <c:showBubbleSize val="0"/>
        </c:dLbls>
        <c:smooth val="0"/>
        <c:axId val="960084847"/>
        <c:axId val="949341743"/>
      </c:lineChart>
      <c:catAx>
        <c:axId val="9600848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949341743"/>
        <c:crosses val="autoZero"/>
        <c:auto val="1"/>
        <c:lblAlgn val="ctr"/>
        <c:lblOffset val="100"/>
        <c:noMultiLvlLbl val="0"/>
      </c:catAx>
      <c:valAx>
        <c:axId val="94934174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96008484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Cumulative Electricity Distribution Network Capex</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areaChart>
        <c:grouping val="standard"/>
        <c:varyColors val="0"/>
        <c:ser>
          <c:idx val="0"/>
          <c:order val="0"/>
          <c:tx>
            <c:strRef>
              <c:f>'Electricity Distr Reinforcement'!$B$13</c:f>
              <c:strCache>
                <c:ptCount val="1"/>
                <c:pt idx="0">
                  <c:v>Electricity Distribution Reinforcement due to Transport</c:v>
                </c:pt>
              </c:strCache>
            </c:strRef>
          </c:tx>
          <c:spPr>
            <a:solidFill>
              <a:schemeClr val="accent1"/>
            </a:solidFill>
            <a:ln>
              <a:noFill/>
            </a:ln>
            <a:effectLst/>
          </c:spPr>
          <c:cat>
            <c:numRef>
              <c:f>'Electricity Distr Reinforcement'!$D$12:$AM$12</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'Electricity Distr Reinforcement'!$D$13:$AM$13</c:f>
              <c:numCache>
                <c:formatCode>0</c:formatCode>
                <c:ptCount val="36"/>
                <c:pt idx="0">
                  <c:v>0</c:v>
                </c:pt>
                <c:pt idx="1">
                  <c:v>254.51850510393783</c:v>
                </c:pt>
                <c:pt idx="2">
                  <c:v>573.45041650875123</c:v>
                </c:pt>
                <c:pt idx="3">
                  <c:v>1169.8897441412551</c:v>
                </c:pt>
                <c:pt idx="4">
                  <c:v>1665.0829249766882</c:v>
                </c:pt>
                <c:pt idx="5">
                  <c:v>2029.1972622379319</c:v>
                </c:pt>
                <c:pt idx="6">
                  <c:v>2037.7779764989521</c:v>
                </c:pt>
                <c:pt idx="7">
                  <c:v>2136.776565461023</c:v>
                </c:pt>
                <c:pt idx="8">
                  <c:v>2238.8984238666294</c:v>
                </c:pt>
                <c:pt idx="9">
                  <c:v>2344.7579978135677</c:v>
                </c:pt>
                <c:pt idx="10">
                  <c:v>2471.3585458654943</c:v>
                </c:pt>
                <c:pt idx="11">
                  <c:v>3148.2145127412182</c:v>
                </c:pt>
                <c:pt idx="12">
                  <c:v>4341.4395034331883</c:v>
                </c:pt>
                <c:pt idx="13">
                  <c:v>5990.8232661977345</c:v>
                </c:pt>
                <c:pt idx="14">
                  <c:v>6870.0094343376304</c:v>
                </c:pt>
                <c:pt idx="15">
                  <c:v>7221.3132938226281</c:v>
                </c:pt>
                <c:pt idx="16">
                  <c:v>9294.8812456812029</c:v>
                </c:pt>
                <c:pt idx="17">
                  <c:v>9878.5725041953592</c:v>
                </c:pt>
                <c:pt idx="18">
                  <c:v>10470.759760665973</c:v>
                </c:pt>
                <c:pt idx="19">
                  <c:v>12224.790370356237</c:v>
                </c:pt>
                <c:pt idx="20">
                  <c:v>13246.290234205393</c:v>
                </c:pt>
                <c:pt idx="21">
                  <c:v>13946.068483513689</c:v>
                </c:pt>
                <c:pt idx="22">
                  <c:v>14281.092012129402</c:v>
                </c:pt>
                <c:pt idx="23">
                  <c:v>14720.13415559157</c:v>
                </c:pt>
                <c:pt idx="24">
                  <c:v>16387.100258248938</c:v>
                </c:pt>
                <c:pt idx="25">
                  <c:v>16393.87784420024</c:v>
                </c:pt>
                <c:pt idx="26">
                  <c:v>16894.735588933847</c:v>
                </c:pt>
                <c:pt idx="27">
                  <c:v>16911.4263155439</c:v>
                </c:pt>
                <c:pt idx="28">
                  <c:v>17758.47015729548</c:v>
                </c:pt>
                <c:pt idx="29">
                  <c:v>17999.662057364985</c:v>
                </c:pt>
                <c:pt idx="30">
                  <c:v>18000.153535955782</c:v>
                </c:pt>
                <c:pt idx="31">
                  <c:v>18006.514136981579</c:v>
                </c:pt>
                <c:pt idx="32">
                  <c:v>18009.861056634061</c:v>
                </c:pt>
                <c:pt idx="33">
                  <c:v>19036.783975454531</c:v>
                </c:pt>
                <c:pt idx="34">
                  <c:v>19062.304963084491</c:v>
                </c:pt>
                <c:pt idx="35">
                  <c:v>19063.025552711926</c:v>
                </c:pt>
              </c:numCache>
            </c:numRef>
          </c:val>
          <c:extLst>
            <c:ext xmlns:c16="http://schemas.microsoft.com/office/drawing/2014/chart" uri="{C3380CC4-5D6E-409C-BE32-E72D297353CC}">
              <c16:uniqueId val="{00000000-736A-4025-BC14-02A4DAC577FC}"/>
            </c:ext>
          </c:extLst>
        </c:ser>
        <c:ser>
          <c:idx val="1"/>
          <c:order val="1"/>
          <c:tx>
            <c:strRef>
              <c:f>'Electricity Distr Reinforcement'!$B$14</c:f>
              <c:strCache>
                <c:ptCount val="1"/>
                <c:pt idx="0">
                  <c:v>Electricity Distribution Reinforcement Baseline</c:v>
                </c:pt>
              </c:strCache>
            </c:strRef>
          </c:tx>
          <c:spPr>
            <a:solidFill>
              <a:schemeClr val="accent2"/>
            </a:solidFill>
            <a:ln>
              <a:noFill/>
            </a:ln>
            <a:effectLst/>
          </c:spPr>
          <c:cat>
            <c:numRef>
              <c:f>'Electricity Distr Reinforcement'!$D$12:$AM$12</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'Electricity Distr Reinforcement'!$D$14:$AM$14</c:f>
              <c:numCache>
                <c:formatCode>0</c:formatCode>
                <c:ptCount val="36"/>
                <c:pt idx="0">
                  <c:v>0</c:v>
                </c:pt>
                <c:pt idx="1">
                  <c:v>256.46407829450851</c:v>
                </c:pt>
                <c:pt idx="2">
                  <c:v>440.44773616568369</c:v>
                </c:pt>
                <c:pt idx="3">
                  <c:v>741.66441909052446</c:v>
                </c:pt>
                <c:pt idx="4">
                  <c:v>1075.4951885965886</c:v>
                </c:pt>
                <c:pt idx="5">
                  <c:v>1403.0556335563422</c:v>
                </c:pt>
                <c:pt idx="6">
                  <c:v>1403.0556335563422</c:v>
                </c:pt>
                <c:pt idx="7">
                  <c:v>1403.0556335563422</c:v>
                </c:pt>
                <c:pt idx="8">
                  <c:v>1403.0556335563422</c:v>
                </c:pt>
                <c:pt idx="9">
                  <c:v>1403.0556335563422</c:v>
                </c:pt>
                <c:pt idx="10">
                  <c:v>1403.0556335563422</c:v>
                </c:pt>
                <c:pt idx="11">
                  <c:v>1438.6056364109147</c:v>
                </c:pt>
                <c:pt idx="12">
                  <c:v>1444.6007269992917</c:v>
                </c:pt>
                <c:pt idx="13">
                  <c:v>1447.8002068108574</c:v>
                </c:pt>
                <c:pt idx="14">
                  <c:v>1454.0262191804152</c:v>
                </c:pt>
                <c:pt idx="15">
                  <c:v>1460.0598719541679</c:v>
                </c:pt>
                <c:pt idx="16">
                  <c:v>2078.2653699389361</c:v>
                </c:pt>
                <c:pt idx="17">
                  <c:v>2218.7266170476723</c:v>
                </c:pt>
                <c:pt idx="18">
                  <c:v>2357.1988821734603</c:v>
                </c:pt>
                <c:pt idx="19">
                  <c:v>2494.6729889824228</c:v>
                </c:pt>
                <c:pt idx="20">
                  <c:v>2633.665834812432</c:v>
                </c:pt>
                <c:pt idx="21">
                  <c:v>2768.1788000674455</c:v>
                </c:pt>
                <c:pt idx="22">
                  <c:v>2901.7534895457366</c:v>
                </c:pt>
                <c:pt idx="23">
                  <c:v>3034.0166499584925</c:v>
                </c:pt>
                <c:pt idx="24">
                  <c:v>3167.9715917129179</c:v>
                </c:pt>
                <c:pt idx="25">
                  <c:v>3298.4363664205193</c:v>
                </c:pt>
                <c:pt idx="26">
                  <c:v>5208.3344614961125</c:v>
                </c:pt>
                <c:pt idx="27">
                  <c:v>5607.480632229096</c:v>
                </c:pt>
                <c:pt idx="28">
                  <c:v>5996.1753214942146</c:v>
                </c:pt>
                <c:pt idx="29">
                  <c:v>6379.6509617567399</c:v>
                </c:pt>
                <c:pt idx="30">
                  <c:v>6753.97592926364</c:v>
                </c:pt>
                <c:pt idx="31">
                  <c:v>7121.7099561589612</c:v>
                </c:pt>
                <c:pt idx="32">
                  <c:v>7482.348529328141</c:v>
                </c:pt>
                <c:pt idx="33">
                  <c:v>7837.3030573482802</c:v>
                </c:pt>
                <c:pt idx="34">
                  <c:v>8185.7882215413392</c:v>
                </c:pt>
                <c:pt idx="35">
                  <c:v>8525.8588545729381</c:v>
                </c:pt>
              </c:numCache>
            </c:numRef>
          </c:val>
          <c:extLst>
            <c:ext xmlns:c16="http://schemas.microsoft.com/office/drawing/2014/chart" uri="{C3380CC4-5D6E-409C-BE32-E72D297353CC}">
              <c16:uniqueId val="{00000000-5F05-447C-B476-5BC7F60BF4D1}"/>
            </c:ext>
          </c:extLst>
        </c:ser>
        <c:dLbls>
          <c:showLegendKey val="0"/>
          <c:showVal val="0"/>
          <c:showCatName val="0"/>
          <c:showSerName val="0"/>
          <c:showPercent val="0"/>
          <c:showBubbleSize val="0"/>
        </c:dLbls>
        <c:axId val="673308975"/>
        <c:axId val="1008504399"/>
      </c:areaChart>
      <c:catAx>
        <c:axId val="6733089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1008504399"/>
        <c:crosses val="autoZero"/>
        <c:auto val="1"/>
        <c:lblAlgn val="ctr"/>
        <c:lblOffset val="100"/>
        <c:noMultiLvlLbl val="0"/>
      </c:catAx>
      <c:valAx>
        <c:axId val="100850439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673308975"/>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Transmission Annual Costs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'Transmission Costs'!$B$7:$B$12</c:f>
              <c:numCache>
                <c:formatCode>General</c:formatCode>
                <c:ptCount val="6"/>
                <c:pt idx="0">
                  <c:v>2015</c:v>
                </c:pt>
                <c:pt idx="1">
                  <c:v>2020</c:v>
                </c:pt>
                <c:pt idx="2">
                  <c:v>2025</c:v>
                </c:pt>
                <c:pt idx="3">
                  <c:v>2030</c:v>
                </c:pt>
                <c:pt idx="4">
                  <c:v>2040</c:v>
                </c:pt>
                <c:pt idx="5">
                  <c:v>2050</c:v>
                </c:pt>
              </c:numCache>
            </c:numRef>
          </c:cat>
          <c:val>
            <c:numRef>
              <c:f>'Transmission Costs'!$E$7:$E$12</c:f>
              <c:numCache>
                <c:formatCode>General</c:formatCode>
                <c:ptCount val="6"/>
                <c:pt idx="0">
                  <c:v>0.24673504964909465</c:v>
                </c:pt>
                <c:pt idx="1">
                  <c:v>0.21057223060332866</c:v>
                </c:pt>
                <c:pt idx="2">
                  <c:v>0.1782626728947285</c:v>
                </c:pt>
                <c:pt idx="3">
                  <c:v>0.23992043025714987</c:v>
                </c:pt>
                <c:pt idx="4">
                  <c:v>2.9110573967511209</c:v>
                </c:pt>
                <c:pt idx="5">
                  <c:v>6.0653231809251018</c:v>
                </c:pt>
              </c:numCache>
            </c:numRef>
          </c:val>
          <c:extLst>
            <c:ext xmlns:c16="http://schemas.microsoft.com/office/drawing/2014/chart" uri="{C3380CC4-5D6E-409C-BE32-E72D297353CC}">
              <c16:uniqueId val="{00000000-9EB0-42BA-A34D-5157C8BFE3C5}"/>
            </c:ext>
          </c:extLst>
        </c:ser>
        <c:dLbls>
          <c:showLegendKey val="0"/>
          <c:showVal val="0"/>
          <c:showCatName val="0"/>
          <c:showSerName val="0"/>
          <c:showPercent val="0"/>
          <c:showBubbleSize val="0"/>
        </c:dLbls>
        <c:gapWidth val="219"/>
        <c:overlap val="-27"/>
        <c:axId val="789218608"/>
        <c:axId val="452708928"/>
      </c:barChart>
      <c:catAx>
        <c:axId val="789218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452708928"/>
        <c:crosses val="autoZero"/>
        <c:auto val="1"/>
        <c:lblAlgn val="ctr"/>
        <c:lblOffset val="100"/>
        <c:noMultiLvlLbl val="0"/>
      </c:catAx>
      <c:valAx>
        <c:axId val="452708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 billions - annual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789218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Electricity Charging Point Network Capex</a:t>
            </a:r>
          </a:p>
        </c:rich>
      </c:tx>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lineChart>
        <c:grouping val="standard"/>
        <c:varyColors val="0"/>
        <c:ser>
          <c:idx val="0"/>
          <c:order val="0"/>
          <c:tx>
            <c:strRef>
              <c:f>'Charge Points'!$B$53</c:f>
              <c:strCache>
                <c:ptCount val="1"/>
                <c:pt idx="0">
                  <c:v>Home Charging Point Operator - Off-Street</c:v>
                </c:pt>
              </c:strCache>
            </c:strRef>
          </c:tx>
          <c:spPr>
            <a:ln w="28575" cap="rnd">
              <a:solidFill>
                <a:schemeClr val="accent1"/>
              </a:solidFill>
              <a:round/>
            </a:ln>
            <a:effectLst/>
          </c:spPr>
          <c:marker>
            <c:symbol val="none"/>
          </c:marker>
          <c:val>
            <c:numRef>
              <c:f>'Charge Points'!$D$53:$AM$53</c:f>
              <c:numCache>
                <c:formatCode>General</c:formatCode>
                <c:ptCount val="36"/>
                <c:pt idx="0">
                  <c:v>94.650778252091243</c:v>
                </c:pt>
                <c:pt idx="1">
                  <c:v>156.18283091993663</c:v>
                </c:pt>
                <c:pt idx="2">
                  <c:v>260.48561610738494</c:v>
                </c:pt>
                <c:pt idx="3">
                  <c:v>370.99380422423388</c:v>
                </c:pt>
                <c:pt idx="4">
                  <c:v>442.47190073115058</c:v>
                </c:pt>
                <c:pt idx="5">
                  <c:v>492.36798598119259</c:v>
                </c:pt>
                <c:pt idx="6">
                  <c:v>664.60875938531854</c:v>
                </c:pt>
                <c:pt idx="7">
                  <c:v>689.34380761326838</c:v>
                </c:pt>
                <c:pt idx="8">
                  <c:v>769.52156747969207</c:v>
                </c:pt>
                <c:pt idx="9">
                  <c:v>777.04013504842612</c:v>
                </c:pt>
                <c:pt idx="10">
                  <c:v>738.91091105609144</c:v>
                </c:pt>
                <c:pt idx="11">
                  <c:v>832.80525050819108</c:v>
                </c:pt>
                <c:pt idx="12">
                  <c:v>970.02097884410728</c:v>
                </c:pt>
                <c:pt idx="13">
                  <c:v>1007.3168687490133</c:v>
                </c:pt>
                <c:pt idx="14">
                  <c:v>1012.6736695723373</c:v>
                </c:pt>
                <c:pt idx="15">
                  <c:v>930.41350339121948</c:v>
                </c:pt>
                <c:pt idx="16">
                  <c:v>884.10642619813461</c:v>
                </c:pt>
                <c:pt idx="17">
                  <c:v>823.40892570255141</c:v>
                </c:pt>
                <c:pt idx="18">
                  <c:v>742.67117137385799</c:v>
                </c:pt>
                <c:pt idx="19">
                  <c:v>688.4289183214446</c:v>
                </c:pt>
                <c:pt idx="20">
                  <c:v>663.99871327162623</c:v>
                </c:pt>
                <c:pt idx="21">
                  <c:v>665.61372542831828</c:v>
                </c:pt>
                <c:pt idx="22">
                  <c:v>728.46783344342998</c:v>
                </c:pt>
                <c:pt idx="23">
                  <c:v>738.56326061885022</c:v>
                </c:pt>
                <c:pt idx="24">
                  <c:v>769.7832093239731</c:v>
                </c:pt>
                <c:pt idx="25">
                  <c:v>766.66803891292477</c:v>
                </c:pt>
                <c:pt idx="26">
                  <c:v>888.71043047631679</c:v>
                </c:pt>
                <c:pt idx="27">
                  <c:v>891.18934649872483</c:v>
                </c:pt>
                <c:pt idx="28">
                  <c:v>977.75690955588254</c:v>
                </c:pt>
                <c:pt idx="29">
                  <c:v>931.708841757036</c:v>
                </c:pt>
                <c:pt idx="30">
                  <c:v>895.51889305959207</c:v>
                </c:pt>
                <c:pt idx="31">
                  <c:v>1014.8166994160844</c:v>
                </c:pt>
                <c:pt idx="32">
                  <c:v>1105.6621818820715</c:v>
                </c:pt>
                <c:pt idx="33">
                  <c:v>1144.0652430094087</c:v>
                </c:pt>
                <c:pt idx="34">
                  <c:v>1188.6455089893907</c:v>
                </c:pt>
                <c:pt idx="35">
                  <c:v>1081.5213288930859</c:v>
                </c:pt>
              </c:numCache>
            </c:numRef>
          </c:val>
          <c:smooth val="0"/>
          <c:extLst>
            <c:ext xmlns:c16="http://schemas.microsoft.com/office/drawing/2014/chart" uri="{C3380CC4-5D6E-409C-BE32-E72D297353CC}">
              <c16:uniqueId val="{00000003-6706-4FFD-96C9-50DB1B2E97E1}"/>
            </c:ext>
          </c:extLst>
        </c:ser>
        <c:ser>
          <c:idx val="4"/>
          <c:order val="1"/>
          <c:tx>
            <c:strRef>
              <c:f>'Charge Points'!$B$54</c:f>
              <c:strCache>
                <c:ptCount val="1"/>
                <c:pt idx="0">
                  <c:v>Home Charging Point Operator - On-street</c:v>
                </c:pt>
              </c:strCache>
            </c:strRef>
          </c:tx>
          <c:spPr>
            <a:ln w="28575" cap="rnd">
              <a:solidFill>
                <a:schemeClr val="accent2"/>
              </a:solidFill>
              <a:round/>
            </a:ln>
            <a:effectLst/>
          </c:spPr>
          <c:marker>
            <c:symbol val="none"/>
          </c:marker>
          <c:val>
            <c:numRef>
              <c:f>'Charge Points'!$D$54:$AM$54</c:f>
              <c:numCache>
                <c:formatCode>General</c:formatCode>
                <c:ptCount val="36"/>
                <c:pt idx="0">
                  <c:v>80.309751244198623</c:v>
                </c:pt>
                <c:pt idx="1">
                  <c:v>135.19766235290152</c:v>
                </c:pt>
                <c:pt idx="2">
                  <c:v>228.93405493151513</c:v>
                </c:pt>
                <c:pt idx="3">
                  <c:v>329.91294550319122</c:v>
                </c:pt>
                <c:pt idx="4">
                  <c:v>396.9404201623073</c:v>
                </c:pt>
                <c:pt idx="5">
                  <c:v>426.92866511501478</c:v>
                </c:pt>
                <c:pt idx="6">
                  <c:v>580.20939866201513</c:v>
                </c:pt>
                <c:pt idx="7">
                  <c:v>605.07611409528602</c:v>
                </c:pt>
                <c:pt idx="8">
                  <c:v>678.73561689238056</c:v>
                </c:pt>
                <c:pt idx="9">
                  <c:v>688.13799597686682</c:v>
                </c:pt>
                <c:pt idx="10">
                  <c:v>656.51388664168121</c:v>
                </c:pt>
                <c:pt idx="11">
                  <c:v>742.30680932931068</c:v>
                </c:pt>
                <c:pt idx="12">
                  <c:v>867.40915411019125</c:v>
                </c:pt>
                <c:pt idx="13">
                  <c:v>903.39845333747076</c:v>
                </c:pt>
                <c:pt idx="14">
                  <c:v>910.56584788636792</c:v>
                </c:pt>
                <c:pt idx="15">
                  <c:v>838.39694159039664</c:v>
                </c:pt>
                <c:pt idx="16">
                  <c:v>798.15456271465405</c:v>
                </c:pt>
                <c:pt idx="17">
                  <c:v>744.55070884795657</c:v>
                </c:pt>
                <c:pt idx="18">
                  <c:v>672.45367582667291</c:v>
                </c:pt>
                <c:pt idx="19">
                  <c:v>624.07748582973215</c:v>
                </c:pt>
                <c:pt idx="20">
                  <c:v>602.65517407213315</c:v>
                </c:pt>
                <c:pt idx="21">
                  <c:v>604.84676957010174</c:v>
                </c:pt>
                <c:pt idx="22">
                  <c:v>662.83544642240258</c:v>
                </c:pt>
                <c:pt idx="23">
                  <c:v>672.91734510981189</c:v>
                </c:pt>
                <c:pt idx="24">
                  <c:v>702.29282229092303</c:v>
                </c:pt>
                <c:pt idx="25">
                  <c:v>700.31236039743385</c:v>
                </c:pt>
                <c:pt idx="26">
                  <c:v>812.9071011757967</c:v>
                </c:pt>
                <c:pt idx="27">
                  <c:v>816.21944843905362</c:v>
                </c:pt>
                <c:pt idx="28">
                  <c:v>896.67421084764658</c:v>
                </c:pt>
                <c:pt idx="29">
                  <c:v>855.44428726041281</c:v>
                </c:pt>
                <c:pt idx="30">
                  <c:v>823.07842844402944</c:v>
                </c:pt>
                <c:pt idx="31">
                  <c:v>933.76297393568973</c:v>
                </c:pt>
                <c:pt idx="32">
                  <c:v>1018.5182825517934</c:v>
                </c:pt>
                <c:pt idx="33">
                  <c:v>1055.061286300906</c:v>
                </c:pt>
                <c:pt idx="34">
                  <c:v>1097.3477222677643</c:v>
                </c:pt>
                <c:pt idx="35">
                  <c:v>999.36991586157797</c:v>
                </c:pt>
              </c:numCache>
            </c:numRef>
          </c:val>
          <c:smooth val="0"/>
          <c:extLst>
            <c:ext xmlns:c16="http://schemas.microsoft.com/office/drawing/2014/chart" uri="{C3380CC4-5D6E-409C-BE32-E72D297353CC}">
              <c16:uniqueId val="{00000004-6706-4FFD-96C9-50DB1B2E97E1}"/>
            </c:ext>
          </c:extLst>
        </c:ser>
        <c:ser>
          <c:idx val="1"/>
          <c:order val="2"/>
          <c:tx>
            <c:strRef>
              <c:f>'Charge Points'!$B$55</c:f>
              <c:strCache>
                <c:ptCount val="1"/>
                <c:pt idx="0">
                  <c:v>Public Charging Point Operator</c:v>
                </c:pt>
              </c:strCache>
            </c:strRef>
          </c:tx>
          <c:spPr>
            <a:ln w="28575" cap="rnd">
              <a:solidFill>
                <a:schemeClr val="accent3"/>
              </a:solidFill>
              <a:round/>
            </a:ln>
            <a:effectLst/>
          </c:spPr>
          <c:marker>
            <c:symbol val="none"/>
          </c:marker>
          <c:cat>
            <c:numRef>
              <c:f>'Charge Points'!$D$51:$AM$51</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Points'!$D$55:$AM$55</c:f>
              <c:numCache>
                <c:formatCode>General</c:formatCode>
                <c:ptCount val="36"/>
                <c:pt idx="0">
                  <c:v>4.6039929626622307</c:v>
                </c:pt>
                <c:pt idx="1">
                  <c:v>10.577444012652084</c:v>
                </c:pt>
                <c:pt idx="2">
                  <c:v>21.299606358838322</c:v>
                </c:pt>
                <c:pt idx="3">
                  <c:v>35.027490671980125</c:v>
                </c:pt>
                <c:pt idx="4">
                  <c:v>46.596955245377913</c:v>
                </c:pt>
                <c:pt idx="5">
                  <c:v>53.976267531458795</c:v>
                </c:pt>
                <c:pt idx="6">
                  <c:v>78.194041525383568</c:v>
                </c:pt>
                <c:pt idx="7">
                  <c:v>86.320424124520002</c:v>
                </c:pt>
                <c:pt idx="8">
                  <c:v>101.60547713046385</c:v>
                </c:pt>
                <c:pt idx="9">
                  <c:v>107.38840721679387</c:v>
                </c:pt>
                <c:pt idx="10">
                  <c:v>106.02183254386854</c:v>
                </c:pt>
                <c:pt idx="11">
                  <c:v>123.59573449831973</c:v>
                </c:pt>
                <c:pt idx="12">
                  <c:v>148.8910360220612</c:v>
                </c:pt>
                <c:pt idx="13">
                  <c:v>159.65469369070121</c:v>
                </c:pt>
                <c:pt idx="14">
                  <c:v>165.19597705987439</c:v>
                </c:pt>
                <c:pt idx="15">
                  <c:v>155.57085804715467</c:v>
                </c:pt>
                <c:pt idx="16">
                  <c:v>150.96065405453135</c:v>
                </c:pt>
                <c:pt idx="17">
                  <c:v>143.1750230643454</c:v>
                </c:pt>
                <c:pt idx="18">
                  <c:v>131.15293410197654</c:v>
                </c:pt>
                <c:pt idx="19">
                  <c:v>123.2074561888023</c:v>
                </c:pt>
                <c:pt idx="20">
                  <c:v>110.47896960809496</c:v>
                </c:pt>
                <c:pt idx="21">
                  <c:v>106.81826101872504</c:v>
                </c:pt>
                <c:pt idx="22">
                  <c:v>111.1953040547223</c:v>
                </c:pt>
                <c:pt idx="23">
                  <c:v>106.84175187685167</c:v>
                </c:pt>
                <c:pt idx="24">
                  <c:v>110.71691720280486</c:v>
                </c:pt>
                <c:pt idx="25">
                  <c:v>112.9086288001313</c:v>
                </c:pt>
                <c:pt idx="26">
                  <c:v>129.10894111870445</c:v>
                </c:pt>
                <c:pt idx="27">
                  <c:v>132.46617151753776</c:v>
                </c:pt>
                <c:pt idx="28">
                  <c:v>149.09121785909073</c:v>
                </c:pt>
                <c:pt idx="29">
                  <c:v>144.06419733036429</c:v>
                </c:pt>
                <c:pt idx="30">
                  <c:v>142.2864314737362</c:v>
                </c:pt>
                <c:pt idx="31">
                  <c:v>165.11063827257999</c:v>
                </c:pt>
                <c:pt idx="32">
                  <c:v>181.94044356069574</c:v>
                </c:pt>
                <c:pt idx="33">
                  <c:v>192.70658187293674</c:v>
                </c:pt>
                <c:pt idx="34">
                  <c:v>205.59181799502696</c:v>
                </c:pt>
                <c:pt idx="35">
                  <c:v>190.38854293745936</c:v>
                </c:pt>
              </c:numCache>
            </c:numRef>
          </c:val>
          <c:smooth val="0"/>
          <c:extLst>
            <c:ext xmlns:c16="http://schemas.microsoft.com/office/drawing/2014/chart" uri="{C3380CC4-5D6E-409C-BE32-E72D297353CC}">
              <c16:uniqueId val="{00000000-6706-4FFD-96C9-50DB1B2E97E1}"/>
            </c:ext>
          </c:extLst>
        </c:ser>
        <c:ser>
          <c:idx val="3"/>
          <c:order val="3"/>
          <c:tx>
            <c:strRef>
              <c:f>'Charge Points'!$B$57</c:f>
              <c:strCache>
                <c:ptCount val="1"/>
                <c:pt idx="0">
                  <c:v>Work Charging Point Operator</c:v>
                </c:pt>
              </c:strCache>
            </c:strRef>
          </c:tx>
          <c:spPr>
            <a:ln w="28575" cap="rnd">
              <a:solidFill>
                <a:schemeClr val="accent5"/>
              </a:solidFill>
              <a:round/>
            </a:ln>
            <a:effectLst/>
          </c:spPr>
          <c:marker>
            <c:symbol val="none"/>
          </c:marker>
          <c:cat>
            <c:numRef>
              <c:f>'Charge Points'!$D$51:$AM$51</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Points'!$D$57:$AM$57</c:f>
              <c:numCache>
                <c:formatCode>General</c:formatCode>
                <c:ptCount val="36"/>
                <c:pt idx="0">
                  <c:v>7.8990075339793169</c:v>
                </c:pt>
                <c:pt idx="1">
                  <c:v>14.797829712984116</c:v>
                </c:pt>
                <c:pt idx="2">
                  <c:v>26.785244990385177</c:v>
                </c:pt>
                <c:pt idx="3">
                  <c:v>40.442198499413884</c:v>
                </c:pt>
                <c:pt idx="4">
                  <c:v>50.517860555812469</c:v>
                </c:pt>
                <c:pt idx="5">
                  <c:v>54.831620380334812</c:v>
                </c:pt>
                <c:pt idx="6">
                  <c:v>77.987494866963118</c:v>
                </c:pt>
                <c:pt idx="7">
                  <c:v>83.79858568262128</c:v>
                </c:pt>
                <c:pt idx="8">
                  <c:v>94.405646372860744</c:v>
                </c:pt>
                <c:pt idx="9">
                  <c:v>97.746092507088065</c:v>
                </c:pt>
                <c:pt idx="10">
                  <c:v>91.76627510776828</c:v>
                </c:pt>
                <c:pt idx="11">
                  <c:v>112.32734851681572</c:v>
                </c:pt>
                <c:pt idx="12">
                  <c:v>136.78981087446442</c:v>
                </c:pt>
                <c:pt idx="13">
                  <c:v>141.17021310401088</c:v>
                </c:pt>
                <c:pt idx="14">
                  <c:v>145.19193435041501</c:v>
                </c:pt>
                <c:pt idx="15">
                  <c:v>131.85158476009275</c:v>
                </c:pt>
                <c:pt idx="16">
                  <c:v>120.15275382463598</c:v>
                </c:pt>
                <c:pt idx="17">
                  <c:v>114.36130882637589</c:v>
                </c:pt>
                <c:pt idx="18">
                  <c:v>102.60904144957048</c:v>
                </c:pt>
                <c:pt idx="19">
                  <c:v>92.701677715659585</c:v>
                </c:pt>
                <c:pt idx="20">
                  <c:v>92.835857631705451</c:v>
                </c:pt>
                <c:pt idx="21">
                  <c:v>88.57977884148508</c:v>
                </c:pt>
                <c:pt idx="22">
                  <c:v>90.89369710990654</c:v>
                </c:pt>
                <c:pt idx="23">
                  <c:v>97.505281181566119</c:v>
                </c:pt>
                <c:pt idx="24">
                  <c:v>99.205938353483546</c:v>
                </c:pt>
                <c:pt idx="25">
                  <c:v>94.632446785618981</c:v>
                </c:pt>
                <c:pt idx="26">
                  <c:v>118.89463955621633</c:v>
                </c:pt>
                <c:pt idx="27">
                  <c:v>120.1832158910277</c:v>
                </c:pt>
                <c:pt idx="28">
                  <c:v>127.53153894857674</c:v>
                </c:pt>
                <c:pt idx="29">
                  <c:v>129.24588867005301</c:v>
                </c:pt>
                <c:pt idx="30">
                  <c:v>121.79997013997253</c:v>
                </c:pt>
                <c:pt idx="31">
                  <c:v>140.8188913720731</c:v>
                </c:pt>
                <c:pt idx="32">
                  <c:v>164.41279557085579</c:v>
                </c:pt>
                <c:pt idx="33">
                  <c:v>168.12073370455826</c:v>
                </c:pt>
                <c:pt idx="34">
                  <c:v>172.21361061305939</c:v>
                </c:pt>
                <c:pt idx="35">
                  <c:v>159.46323064770127</c:v>
                </c:pt>
              </c:numCache>
            </c:numRef>
          </c:val>
          <c:smooth val="0"/>
          <c:extLst>
            <c:ext xmlns:c16="http://schemas.microsoft.com/office/drawing/2014/chart" uri="{C3380CC4-5D6E-409C-BE32-E72D297353CC}">
              <c16:uniqueId val="{00000002-6706-4FFD-96C9-50DB1B2E97E1}"/>
            </c:ext>
          </c:extLst>
        </c:ser>
        <c:ser>
          <c:idx val="2"/>
          <c:order val="4"/>
          <c:tx>
            <c:strRef>
              <c:f>'Charge Points'!$B$56</c:f>
              <c:strCache>
                <c:ptCount val="1"/>
                <c:pt idx="0">
                  <c:v>Rapid Charging Point Operator</c:v>
                </c:pt>
              </c:strCache>
            </c:strRef>
          </c:tx>
          <c:spPr>
            <a:ln w="28575" cap="rnd">
              <a:solidFill>
                <a:schemeClr val="accent4"/>
              </a:solidFill>
              <a:round/>
            </a:ln>
            <a:effectLst/>
          </c:spPr>
          <c:marker>
            <c:symbol val="none"/>
          </c:marker>
          <c:cat>
            <c:numRef>
              <c:f>'Charge Points'!$D$51:$AM$51</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Points'!$D$56:$AM$56</c:f>
              <c:numCache>
                <c:formatCode>General</c:formatCode>
                <c:ptCount val="36"/>
                <c:pt idx="0">
                  <c:v>49.481640052141863</c:v>
                </c:pt>
                <c:pt idx="1">
                  <c:v>30.238121657185033</c:v>
                </c:pt>
                <c:pt idx="2">
                  <c:v>42.779314315092918</c:v>
                </c:pt>
                <c:pt idx="3">
                  <c:v>49.925551609423671</c:v>
                </c:pt>
                <c:pt idx="4">
                  <c:v>48.991479975081901</c:v>
                </c:pt>
                <c:pt idx="5">
                  <c:v>39.79787121650817</c:v>
                </c:pt>
                <c:pt idx="6">
                  <c:v>55.043851781120132</c:v>
                </c:pt>
                <c:pt idx="7">
                  <c:v>50.562730150956781</c:v>
                </c:pt>
                <c:pt idx="8">
                  <c:v>40.169317098524374</c:v>
                </c:pt>
                <c:pt idx="9">
                  <c:v>34.731400530505312</c:v>
                </c:pt>
                <c:pt idx="10">
                  <c:v>21.713154752159951</c:v>
                </c:pt>
                <c:pt idx="11">
                  <c:v>63.335107835468158</c:v>
                </c:pt>
                <c:pt idx="12">
                  <c:v>64.694648416901146</c:v>
                </c:pt>
                <c:pt idx="13">
                  <c:v>61.726368754468595</c:v>
                </c:pt>
                <c:pt idx="14">
                  <c:v>57.109940769093662</c:v>
                </c:pt>
                <c:pt idx="15">
                  <c:v>50.164000867265841</c:v>
                </c:pt>
                <c:pt idx="16">
                  <c:v>45.581839808066967</c:v>
                </c:pt>
                <c:pt idx="17">
                  <c:v>40.954592842682828</c:v>
                </c:pt>
                <c:pt idx="18">
                  <c:v>35.938616022795813</c:v>
                </c:pt>
                <c:pt idx="19">
                  <c:v>32.141677447473192</c:v>
                </c:pt>
                <c:pt idx="20">
                  <c:v>26.897044215975452</c:v>
                </c:pt>
                <c:pt idx="21">
                  <c:v>23.382024724373267</c:v>
                </c:pt>
                <c:pt idx="22">
                  <c:v>20.700177044477833</c:v>
                </c:pt>
                <c:pt idx="23">
                  <c:v>16.183660243611772</c:v>
                </c:pt>
                <c:pt idx="24">
                  <c:v>13.747877172193615</c:v>
                </c:pt>
                <c:pt idx="25">
                  <c:v>12.395072783329098</c:v>
                </c:pt>
                <c:pt idx="26">
                  <c:v>10.563075692799897</c:v>
                </c:pt>
                <c:pt idx="27">
                  <c:v>9.261387683674517</c:v>
                </c:pt>
                <c:pt idx="28">
                  <c:v>9.1677696743352151</c:v>
                </c:pt>
                <c:pt idx="29">
                  <c:v>7.1245581465791181</c:v>
                </c:pt>
                <c:pt idx="30">
                  <c:v>45.10970723224564</c:v>
                </c:pt>
                <c:pt idx="31">
                  <c:v>31.887003927018462</c:v>
                </c:pt>
                <c:pt idx="32">
                  <c:v>41.83241244729593</c:v>
                </c:pt>
                <c:pt idx="33">
                  <c:v>48.803209825662499</c:v>
                </c:pt>
                <c:pt idx="34">
                  <c:v>49.788962629110245</c:v>
                </c:pt>
                <c:pt idx="35">
                  <c:v>41.109259211007092</c:v>
                </c:pt>
              </c:numCache>
            </c:numRef>
          </c:val>
          <c:smooth val="0"/>
          <c:extLst>
            <c:ext xmlns:c16="http://schemas.microsoft.com/office/drawing/2014/chart" uri="{C3380CC4-5D6E-409C-BE32-E72D297353CC}">
              <c16:uniqueId val="{00000001-6706-4FFD-96C9-50DB1B2E97E1}"/>
            </c:ext>
          </c:extLst>
        </c:ser>
        <c:ser>
          <c:idx val="5"/>
          <c:order val="5"/>
          <c:tx>
            <c:strRef>
              <c:f>'Charge Points'!$B$58</c:f>
              <c:strCache>
                <c:ptCount val="1"/>
                <c:pt idx="0">
                  <c:v>Home on-street + Public + Rapid</c:v>
                </c:pt>
              </c:strCache>
            </c:strRef>
          </c:tx>
          <c:spPr>
            <a:ln w="28575" cap="rnd">
              <a:solidFill>
                <a:schemeClr val="accent6"/>
              </a:solidFill>
              <a:prstDash val="dash"/>
              <a:round/>
            </a:ln>
            <a:effectLst/>
          </c:spPr>
          <c:marker>
            <c:symbol val="none"/>
          </c:marker>
          <c:val>
            <c:numRef>
              <c:f>'Charge Points'!$D$58:$AM$58</c:f>
              <c:numCache>
                <c:formatCode>General</c:formatCode>
                <c:ptCount val="36"/>
                <c:pt idx="0">
                  <c:v>134.39538425900273</c:v>
                </c:pt>
                <c:pt idx="1">
                  <c:v>176.01322802273864</c:v>
                </c:pt>
                <c:pt idx="2">
                  <c:v>293.0129756054464</c:v>
                </c:pt>
                <c:pt idx="3">
                  <c:v>414.86598778459501</c:v>
                </c:pt>
                <c:pt idx="4">
                  <c:v>492.52885538276712</c:v>
                </c:pt>
                <c:pt idx="5">
                  <c:v>520.7028038629818</c:v>
                </c:pt>
                <c:pt idx="6">
                  <c:v>713.44729196851881</c:v>
                </c:pt>
                <c:pt idx="7">
                  <c:v>741.95926837076274</c:v>
                </c:pt>
                <c:pt idx="8">
                  <c:v>820.51041112136886</c:v>
                </c:pt>
                <c:pt idx="9">
                  <c:v>830.25780372416602</c:v>
                </c:pt>
                <c:pt idx="10">
                  <c:v>784.24887393770973</c:v>
                </c:pt>
                <c:pt idx="11">
                  <c:v>929.23765166309863</c:v>
                </c:pt>
                <c:pt idx="12">
                  <c:v>1080.9948385491537</c:v>
                </c:pt>
                <c:pt idx="13">
                  <c:v>1124.7795157826406</c:v>
                </c:pt>
                <c:pt idx="14">
                  <c:v>1132.8717657153359</c:v>
                </c:pt>
                <c:pt idx="15">
                  <c:v>1044.1318005048172</c:v>
                </c:pt>
                <c:pt idx="16">
                  <c:v>994.6970565772524</c:v>
                </c:pt>
                <c:pt idx="17">
                  <c:v>928.68032475498478</c:v>
                </c:pt>
                <c:pt idx="18">
                  <c:v>839.54522595144533</c:v>
                </c:pt>
                <c:pt idx="19">
                  <c:v>779.42661946600765</c:v>
                </c:pt>
                <c:pt idx="20">
                  <c:v>740.03118789620362</c:v>
                </c:pt>
                <c:pt idx="21">
                  <c:v>735.04705531320008</c:v>
                </c:pt>
                <c:pt idx="22">
                  <c:v>794.73092752160278</c:v>
                </c:pt>
                <c:pt idx="23">
                  <c:v>795.94275723027533</c:v>
                </c:pt>
                <c:pt idx="24">
                  <c:v>826.75761666592155</c:v>
                </c:pt>
                <c:pt idx="25">
                  <c:v>825.61606198089419</c:v>
                </c:pt>
                <c:pt idx="26">
                  <c:v>952.57911798730106</c:v>
                </c:pt>
                <c:pt idx="27">
                  <c:v>957.94700764026595</c:v>
                </c:pt>
                <c:pt idx="28">
                  <c:v>1054.9331983810725</c:v>
                </c:pt>
                <c:pt idx="29">
                  <c:v>1006.6330427373563</c:v>
                </c:pt>
                <c:pt idx="30">
                  <c:v>1010.4745671500114</c:v>
                </c:pt>
                <c:pt idx="31">
                  <c:v>1130.760616135288</c:v>
                </c:pt>
                <c:pt idx="32">
                  <c:v>1242.2911385597849</c:v>
                </c:pt>
                <c:pt idx="33">
                  <c:v>1296.5710779995052</c:v>
                </c:pt>
                <c:pt idx="34">
                  <c:v>1352.7285028919016</c:v>
                </c:pt>
                <c:pt idx="35">
                  <c:v>1230.8677180100444</c:v>
                </c:pt>
              </c:numCache>
            </c:numRef>
          </c:val>
          <c:smooth val="0"/>
          <c:extLst>
            <c:ext xmlns:c16="http://schemas.microsoft.com/office/drawing/2014/chart" uri="{C3380CC4-5D6E-409C-BE32-E72D297353CC}">
              <c16:uniqueId val="{00000005-6706-4FFD-96C9-50DB1B2E97E1}"/>
            </c:ext>
          </c:extLst>
        </c:ser>
        <c:dLbls>
          <c:showLegendKey val="0"/>
          <c:showVal val="0"/>
          <c:showCatName val="0"/>
          <c:showSerName val="0"/>
          <c:showPercent val="0"/>
          <c:showBubbleSize val="0"/>
        </c:dLbls>
        <c:smooth val="0"/>
        <c:axId val="960084847"/>
        <c:axId val="949341743"/>
      </c:lineChart>
      <c:catAx>
        <c:axId val="9600848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949341743"/>
        <c:crosses val="autoZero"/>
        <c:auto val="1"/>
        <c:lblAlgn val="ctr"/>
        <c:lblOffset val="100"/>
        <c:noMultiLvlLbl val="0"/>
      </c:catAx>
      <c:valAx>
        <c:axId val="94934174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£m</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9600848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Electricity Generation Capex Annual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col"/>
        <c:grouping val="stacked"/>
        <c:varyColors val="0"/>
        <c:ser>
          <c:idx val="1"/>
          <c:order val="0"/>
          <c:tx>
            <c:strRef>
              <c:f>'Electricity Generation'!$B$8</c:f>
              <c:strCache>
                <c:ptCount val="1"/>
                <c:pt idx="0">
                  <c:v>Anaerobic Digestion CHP Plant</c:v>
                </c:pt>
              </c:strCache>
            </c:strRef>
          </c:tx>
          <c:spPr>
            <a:solidFill>
              <a:schemeClr val="accent2"/>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Generation'!$J$8:$O$8</c:f>
              <c:numCache>
                <c:formatCode>General</c:formatCode>
                <c:ptCount val="6"/>
                <c:pt idx="0">
                  <c:v>1.5744392972513501E-8</c:v>
                </c:pt>
                <c:pt idx="1">
                  <c:v>0.11194668156181532</c:v>
                </c:pt>
                <c:pt idx="2">
                  <c:v>9.4256114968476967E-2</c:v>
                </c:pt>
                <c:pt idx="3">
                  <c:v>0.15502622420187884</c:v>
                </c:pt>
                <c:pt idx="4">
                  <c:v>5.4224234469811894E-2</c:v>
                </c:pt>
                <c:pt idx="5">
                  <c:v>4.1388634474763357E-4</c:v>
                </c:pt>
              </c:numCache>
            </c:numRef>
          </c:val>
          <c:extLst>
            <c:ext xmlns:c16="http://schemas.microsoft.com/office/drawing/2014/chart" uri="{C3380CC4-5D6E-409C-BE32-E72D297353CC}">
              <c16:uniqueId val="{00000001-0EF0-456D-8402-1DA2D25C0952}"/>
            </c:ext>
          </c:extLst>
        </c:ser>
        <c:ser>
          <c:idx val="2"/>
          <c:order val="1"/>
          <c:tx>
            <c:strRef>
              <c:f>'Electricity Generation'!$B$9</c:f>
              <c:strCache>
                <c:ptCount val="1"/>
                <c:pt idx="0">
                  <c:v>Biomass Fired Generation</c:v>
                </c:pt>
              </c:strCache>
            </c:strRef>
          </c:tx>
          <c:spPr>
            <a:solidFill>
              <a:schemeClr val="accent3"/>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Generation'!$J$9:$O$9</c:f>
              <c:numCache>
                <c:formatCode>General</c:formatCode>
                <c:ptCount val="6"/>
                <c:pt idx="0">
                  <c:v>5.2292781929228315E-9</c:v>
                </c:pt>
                <c:pt idx="1">
                  <c:v>9.537245729837462E-9</c:v>
                </c:pt>
                <c:pt idx="2">
                  <c:v>1.3494744647943789E-8</c:v>
                </c:pt>
                <c:pt idx="3">
                  <c:v>1.7174816650591936E-8</c:v>
                </c:pt>
                <c:pt idx="4">
                  <c:v>2.0360955372983419E-8</c:v>
                </c:pt>
                <c:pt idx="5">
                  <c:v>1.5690685320781485E-8</c:v>
                </c:pt>
              </c:numCache>
            </c:numRef>
          </c:val>
          <c:extLst>
            <c:ext xmlns:c16="http://schemas.microsoft.com/office/drawing/2014/chart" uri="{C3380CC4-5D6E-409C-BE32-E72D297353CC}">
              <c16:uniqueId val="{00000002-0EF0-456D-8402-1DA2D25C0952}"/>
            </c:ext>
          </c:extLst>
        </c:ser>
        <c:ser>
          <c:idx val="3"/>
          <c:order val="2"/>
          <c:tx>
            <c:strRef>
              <c:f>'Electricity Generation'!$B$10</c:f>
              <c:strCache>
                <c:ptCount val="1"/>
                <c:pt idx="0">
                  <c:v>Biomass Macro CHP</c:v>
                </c:pt>
              </c:strCache>
            </c:strRef>
          </c:tx>
          <c:spPr>
            <a:solidFill>
              <a:schemeClr val="accent4"/>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Generation'!$J$10:$O$10</c:f>
              <c:numCache>
                <c:formatCode>General</c:formatCode>
                <c:ptCount val="6"/>
                <c:pt idx="0">
                  <c:v>8.5660046244672814E-9</c:v>
                </c:pt>
                <c:pt idx="1">
                  <c:v>1.5496191329153708E-8</c:v>
                </c:pt>
                <c:pt idx="2">
                  <c:v>2.1577785457142365E-8</c:v>
                </c:pt>
                <c:pt idx="3">
                  <c:v>2.669537545899194E-8</c:v>
                </c:pt>
                <c:pt idx="4">
                  <c:v>3.0315271272167681E-8</c:v>
                </c:pt>
                <c:pt idx="5">
                  <c:v>2.2739188098555936E-8</c:v>
                </c:pt>
              </c:numCache>
            </c:numRef>
          </c:val>
          <c:extLst>
            <c:ext xmlns:c16="http://schemas.microsoft.com/office/drawing/2014/chart" uri="{C3380CC4-5D6E-409C-BE32-E72D297353CC}">
              <c16:uniqueId val="{00000003-0EF0-456D-8402-1DA2D25C0952}"/>
            </c:ext>
          </c:extLst>
        </c:ser>
        <c:ser>
          <c:idx val="4"/>
          <c:order val="3"/>
          <c:tx>
            <c:strRef>
              <c:f>'Electricity Generation'!$B$11</c:f>
              <c:strCache>
                <c:ptCount val="1"/>
                <c:pt idx="0">
                  <c:v>CCGT</c:v>
                </c:pt>
              </c:strCache>
            </c:strRef>
          </c:tx>
          <c:spPr>
            <a:solidFill>
              <a:schemeClr val="accent5"/>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Generation'!$J$11:$O$11</c:f>
              <c:numCache>
                <c:formatCode>General</c:formatCode>
                <c:ptCount val="6"/>
                <c:pt idx="0">
                  <c:v>1.4149201215271276E-8</c:v>
                </c:pt>
                <c:pt idx="1">
                  <c:v>0.38961623375820159</c:v>
                </c:pt>
                <c:pt idx="2">
                  <c:v>0.8363235505583988</c:v>
                </c:pt>
                <c:pt idx="3">
                  <c:v>1.123232804921342</c:v>
                </c:pt>
                <c:pt idx="4">
                  <c:v>0.99268964496300038</c:v>
                </c:pt>
                <c:pt idx="5">
                  <c:v>0.57401164966555906</c:v>
                </c:pt>
              </c:numCache>
            </c:numRef>
          </c:val>
          <c:extLst>
            <c:ext xmlns:c16="http://schemas.microsoft.com/office/drawing/2014/chart" uri="{C3380CC4-5D6E-409C-BE32-E72D297353CC}">
              <c16:uniqueId val="{00000004-0EF0-456D-8402-1DA2D25C0952}"/>
            </c:ext>
          </c:extLst>
        </c:ser>
        <c:ser>
          <c:idx val="5"/>
          <c:order val="4"/>
          <c:tx>
            <c:strRef>
              <c:f>'Electricity Generation'!$B$12</c:f>
              <c:strCache>
                <c:ptCount val="1"/>
                <c:pt idx="0">
                  <c:v>CCGT with CCS</c:v>
                </c:pt>
              </c:strCache>
            </c:strRef>
          </c:tx>
          <c:spPr>
            <a:solidFill>
              <a:schemeClr val="accent6"/>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Generation'!$J$12:$O$12</c:f>
              <c:numCache>
                <c:formatCode>General</c:formatCode>
                <c:ptCount val="6"/>
                <c:pt idx="0">
                  <c:v>2.3764339558868298E-10</c:v>
                </c:pt>
                <c:pt idx="1">
                  <c:v>4.6017160907085553E-10</c:v>
                </c:pt>
                <c:pt idx="2">
                  <c:v>5.6260718418481305E-10</c:v>
                </c:pt>
                <c:pt idx="3">
                  <c:v>6.1766072987763368E-10</c:v>
                </c:pt>
                <c:pt idx="4">
                  <c:v>5.6731896726096317E-10</c:v>
                </c:pt>
                <c:pt idx="5">
                  <c:v>3.0642565587172618E-10</c:v>
                </c:pt>
              </c:numCache>
            </c:numRef>
          </c:val>
          <c:extLst>
            <c:ext xmlns:c16="http://schemas.microsoft.com/office/drawing/2014/chart" uri="{C3380CC4-5D6E-409C-BE32-E72D297353CC}">
              <c16:uniqueId val="{00000005-0EF0-456D-8402-1DA2D25C0952}"/>
            </c:ext>
          </c:extLst>
        </c:ser>
        <c:ser>
          <c:idx val="6"/>
          <c:order val="5"/>
          <c:tx>
            <c:strRef>
              <c:f>'Electricity Generation'!$B$13</c:f>
              <c:strCache>
                <c:ptCount val="1"/>
                <c:pt idx="0">
                  <c:v>Gas Macro CHP</c:v>
                </c:pt>
              </c:strCache>
            </c:strRef>
          </c:tx>
          <c:spPr>
            <a:solidFill>
              <a:schemeClr val="accent1">
                <a:lumMod val="60000"/>
              </a:schemeClr>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Generation'!$J$13:$O$13</c:f>
              <c:numCache>
                <c:formatCode>General</c:formatCode>
                <c:ptCount val="6"/>
                <c:pt idx="0">
                  <c:v>1.7893762918902784E-8</c:v>
                </c:pt>
                <c:pt idx="1">
                  <c:v>2.5294269816546911E-3</c:v>
                </c:pt>
                <c:pt idx="2">
                  <c:v>2.1297123761323733E-3</c:v>
                </c:pt>
                <c:pt idx="3">
                  <c:v>1.7931624975450961E-3</c:v>
                </c:pt>
                <c:pt idx="4">
                  <c:v>1.2712081747306102E-3</c:v>
                </c:pt>
                <c:pt idx="5">
                  <c:v>3.6956008971083249E-9</c:v>
                </c:pt>
              </c:numCache>
            </c:numRef>
          </c:val>
          <c:extLst>
            <c:ext xmlns:c16="http://schemas.microsoft.com/office/drawing/2014/chart" uri="{C3380CC4-5D6E-409C-BE32-E72D297353CC}">
              <c16:uniqueId val="{00000006-0EF0-456D-8402-1DA2D25C0952}"/>
            </c:ext>
          </c:extLst>
        </c:ser>
        <c:ser>
          <c:idx val="7"/>
          <c:order val="6"/>
          <c:tx>
            <c:strRef>
              <c:f>'Electricity Generation'!$B$14</c:f>
              <c:strCache>
                <c:ptCount val="1"/>
                <c:pt idx="0">
                  <c:v>Geothermal Plant (EGS) Electricity &amp; Heat</c:v>
                </c:pt>
              </c:strCache>
            </c:strRef>
          </c:tx>
          <c:spPr>
            <a:solidFill>
              <a:schemeClr val="accent2">
                <a:lumMod val="60000"/>
              </a:schemeClr>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Generation'!$J$14:$O$14</c:f>
              <c:numCache>
                <c:formatCode>General</c:formatCode>
                <c:ptCount val="6"/>
                <c:pt idx="0">
                  <c:v>6.5617593321803637E-9</c:v>
                </c:pt>
                <c:pt idx="1">
                  <c:v>1.6575742663612971E-2</c:v>
                </c:pt>
                <c:pt idx="2">
                  <c:v>1.3956338009382036E-2</c:v>
                </c:pt>
                <c:pt idx="3">
                  <c:v>0.47582952634710068</c:v>
                </c:pt>
                <c:pt idx="4">
                  <c:v>2.1901681762705447</c:v>
                </c:pt>
                <c:pt idx="5">
                  <c:v>3.053483126590927</c:v>
                </c:pt>
              </c:numCache>
            </c:numRef>
          </c:val>
          <c:extLst>
            <c:ext xmlns:c16="http://schemas.microsoft.com/office/drawing/2014/chart" uri="{C3380CC4-5D6E-409C-BE32-E72D297353CC}">
              <c16:uniqueId val="{00000007-0EF0-456D-8402-1DA2D25C0952}"/>
            </c:ext>
          </c:extLst>
        </c:ser>
        <c:ser>
          <c:idx val="8"/>
          <c:order val="7"/>
          <c:tx>
            <c:strRef>
              <c:f>'Electricity Generation'!$B$15</c:f>
              <c:strCache>
                <c:ptCount val="1"/>
                <c:pt idx="0">
                  <c:v>Geothermal Plant (HSA) Electricity &amp; Heat</c:v>
                </c:pt>
              </c:strCache>
            </c:strRef>
          </c:tx>
          <c:spPr>
            <a:solidFill>
              <a:schemeClr val="accent3">
                <a:lumMod val="60000"/>
              </a:schemeClr>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Generation'!$J$15:$O$15</c:f>
              <c:numCache>
                <c:formatCode>General</c:formatCode>
                <c:ptCount val="6"/>
                <c:pt idx="0">
                  <c:v>1.3929713769836257E-9</c:v>
                </c:pt>
                <c:pt idx="1">
                  <c:v>2.7592576870053709E-9</c:v>
                </c:pt>
                <c:pt idx="2">
                  <c:v>3.7270608622234717E-9</c:v>
                </c:pt>
                <c:pt idx="3">
                  <c:v>5.0781441400928757E-9</c:v>
                </c:pt>
                <c:pt idx="4">
                  <c:v>6.694175957281676E-9</c:v>
                </c:pt>
                <c:pt idx="5">
                  <c:v>1.5537785246355742E-8</c:v>
                </c:pt>
              </c:numCache>
            </c:numRef>
          </c:val>
          <c:extLst>
            <c:ext xmlns:c16="http://schemas.microsoft.com/office/drawing/2014/chart" uri="{C3380CC4-5D6E-409C-BE32-E72D297353CC}">
              <c16:uniqueId val="{00000008-0EF0-456D-8402-1DA2D25C0952}"/>
            </c:ext>
          </c:extLst>
        </c:ser>
        <c:ser>
          <c:idx val="9"/>
          <c:order val="8"/>
          <c:tx>
            <c:strRef>
              <c:f>'Electricity Generation'!$B$16</c:f>
              <c:strCache>
                <c:ptCount val="1"/>
                <c:pt idx="0">
                  <c:v>H2 Turbine</c:v>
                </c:pt>
              </c:strCache>
            </c:strRef>
          </c:tx>
          <c:spPr>
            <a:solidFill>
              <a:schemeClr val="accent4">
                <a:lumMod val="60000"/>
              </a:schemeClr>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Generation'!$J$16:$O$16</c:f>
              <c:numCache>
                <c:formatCode>General</c:formatCode>
                <c:ptCount val="6"/>
                <c:pt idx="0">
                  <c:v>3.2956167949025314E-9</c:v>
                </c:pt>
                <c:pt idx="1">
                  <c:v>5.8457548111334775E-9</c:v>
                </c:pt>
                <c:pt idx="2">
                  <c:v>8.9550806196790857E-9</c:v>
                </c:pt>
                <c:pt idx="3">
                  <c:v>1.357148146463083E-8</c:v>
                </c:pt>
                <c:pt idx="4">
                  <c:v>1.4821371046775547E-8</c:v>
                </c:pt>
                <c:pt idx="5">
                  <c:v>1.0767240152659537E-8</c:v>
                </c:pt>
              </c:numCache>
            </c:numRef>
          </c:val>
          <c:extLst>
            <c:ext xmlns:c16="http://schemas.microsoft.com/office/drawing/2014/chart" uri="{C3380CC4-5D6E-409C-BE32-E72D297353CC}">
              <c16:uniqueId val="{00000009-0EF0-456D-8402-1DA2D25C0952}"/>
            </c:ext>
          </c:extLst>
        </c:ser>
        <c:ser>
          <c:idx val="10"/>
          <c:order val="9"/>
          <c:tx>
            <c:strRef>
              <c:f>'Electricity Generation'!$B$17</c:f>
              <c:strCache>
                <c:ptCount val="1"/>
                <c:pt idx="0">
                  <c:v>Hydro Power</c:v>
                </c:pt>
              </c:strCache>
            </c:strRef>
          </c:tx>
          <c:spPr>
            <a:solidFill>
              <a:schemeClr val="accent5">
                <a:lumMod val="60000"/>
              </a:schemeClr>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Generation'!$J$17:$O$17</c:f>
              <c:numCache>
                <c:formatCode>General</c:formatCode>
                <c:ptCount val="6"/>
                <c:pt idx="0">
                  <c:v>9.3423773346675866E-11</c:v>
                </c:pt>
                <c:pt idx="1">
                  <c:v>0.2017209080688129</c:v>
                </c:pt>
                <c:pt idx="2">
                  <c:v>0.16984359202250751</c:v>
                </c:pt>
                <c:pt idx="3">
                  <c:v>0.15753646045327135</c:v>
                </c:pt>
                <c:pt idx="4">
                  <c:v>0.12198307476942061</c:v>
                </c:pt>
                <c:pt idx="5">
                  <c:v>9.3779742735037697E-2</c:v>
                </c:pt>
              </c:numCache>
            </c:numRef>
          </c:val>
          <c:extLst>
            <c:ext xmlns:c16="http://schemas.microsoft.com/office/drawing/2014/chart" uri="{C3380CC4-5D6E-409C-BE32-E72D297353CC}">
              <c16:uniqueId val="{0000000A-0EF0-456D-8402-1DA2D25C0952}"/>
            </c:ext>
          </c:extLst>
        </c:ser>
        <c:ser>
          <c:idx val="11"/>
          <c:order val="10"/>
          <c:tx>
            <c:strRef>
              <c:f>'Electricity Generation'!$B$18</c:f>
              <c:strCache>
                <c:ptCount val="1"/>
                <c:pt idx="0">
                  <c:v>IGCC Biomass with CCS</c:v>
                </c:pt>
              </c:strCache>
            </c:strRef>
          </c:tx>
          <c:spPr>
            <a:solidFill>
              <a:schemeClr val="accent6">
                <a:lumMod val="60000"/>
              </a:schemeClr>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Generation'!$J$18:$O$18</c:f>
              <c:numCache>
                <c:formatCode>General</c:formatCode>
                <c:ptCount val="6"/>
                <c:pt idx="0">
                  <c:v>4.1391079940671501E-10</c:v>
                </c:pt>
                <c:pt idx="1">
                  <c:v>7.5006060765183516E-10</c:v>
                </c:pt>
                <c:pt idx="2">
                  <c:v>8.6602304999607225E-10</c:v>
                </c:pt>
                <c:pt idx="3">
                  <c:v>9.0565313743506626E-10</c:v>
                </c:pt>
                <c:pt idx="4">
                  <c:v>8.3710971486146026E-10</c:v>
                </c:pt>
                <c:pt idx="5">
                  <c:v>4.1857254396509365E-10</c:v>
                </c:pt>
              </c:numCache>
            </c:numRef>
          </c:val>
          <c:extLst>
            <c:ext xmlns:c16="http://schemas.microsoft.com/office/drawing/2014/chart" uri="{C3380CC4-5D6E-409C-BE32-E72D297353CC}">
              <c16:uniqueId val="{0000000B-0EF0-456D-8402-1DA2D25C0952}"/>
            </c:ext>
          </c:extLst>
        </c:ser>
        <c:ser>
          <c:idx val="12"/>
          <c:order val="11"/>
          <c:tx>
            <c:strRef>
              <c:f>'Electricity Generation'!$B$19</c:f>
              <c:strCache>
                <c:ptCount val="1"/>
                <c:pt idx="0">
                  <c:v>IGCC Coal</c:v>
                </c:pt>
              </c:strCache>
            </c:strRef>
          </c:tx>
          <c:spPr>
            <a:solidFill>
              <a:schemeClr val="accent1">
                <a:lumMod val="80000"/>
                <a:lumOff val="20000"/>
              </a:schemeClr>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Generation'!$J$19:$O$19</c:f>
              <c:numCache>
                <c:formatCode>General</c:formatCode>
                <c:ptCount val="6"/>
                <c:pt idx="0">
                  <c:v>1.3655004677548077E-8</c:v>
                </c:pt>
                <c:pt idx="1">
                  <c:v>2.5733379966821271E-8</c:v>
                </c:pt>
                <c:pt idx="2">
                  <c:v>3.420806702015308E-8</c:v>
                </c:pt>
                <c:pt idx="3">
                  <c:v>3.796199702091668E-8</c:v>
                </c:pt>
                <c:pt idx="4">
                  <c:v>3.5846563976472446E-8</c:v>
                </c:pt>
                <c:pt idx="5">
                  <c:v>2.9729266410944145E-8</c:v>
                </c:pt>
              </c:numCache>
            </c:numRef>
          </c:val>
          <c:extLst>
            <c:ext xmlns:c16="http://schemas.microsoft.com/office/drawing/2014/chart" uri="{C3380CC4-5D6E-409C-BE32-E72D297353CC}">
              <c16:uniqueId val="{0000000C-0EF0-456D-8402-1DA2D25C0952}"/>
            </c:ext>
          </c:extLst>
        </c:ser>
        <c:ser>
          <c:idx val="13"/>
          <c:order val="12"/>
          <c:tx>
            <c:strRef>
              <c:f>'Electricity Generation'!$B$20</c:f>
              <c:strCache>
                <c:ptCount val="1"/>
                <c:pt idx="0">
                  <c:v>IGCC Coal with CCS</c:v>
                </c:pt>
              </c:strCache>
            </c:strRef>
          </c:tx>
          <c:spPr>
            <a:solidFill>
              <a:schemeClr val="accent2">
                <a:lumMod val="80000"/>
                <a:lumOff val="20000"/>
              </a:schemeClr>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Generation'!$J$20:$O$20</c:f>
              <c:numCache>
                <c:formatCode>General</c:formatCode>
                <c:ptCount val="6"/>
                <c:pt idx="0">
                  <c:v>1.8743252737470169E-10</c:v>
                </c:pt>
                <c:pt idx="1">
                  <c:v>3.7513840831987816E-10</c:v>
                </c:pt>
                <c:pt idx="2">
                  <c:v>4.443680537398651E-10</c:v>
                </c:pt>
                <c:pt idx="3">
                  <c:v>4.7050524979772921E-10</c:v>
                </c:pt>
                <c:pt idx="4">
                  <c:v>4.2800373917486478E-10</c:v>
                </c:pt>
                <c:pt idx="5">
                  <c:v>2.1802329664290807E-10</c:v>
                </c:pt>
              </c:numCache>
            </c:numRef>
          </c:val>
          <c:extLst>
            <c:ext xmlns:c16="http://schemas.microsoft.com/office/drawing/2014/chart" uri="{C3380CC4-5D6E-409C-BE32-E72D297353CC}">
              <c16:uniqueId val="{0000000D-0EF0-456D-8402-1DA2D25C0952}"/>
            </c:ext>
          </c:extLst>
        </c:ser>
        <c:ser>
          <c:idx val="14"/>
          <c:order val="13"/>
          <c:tx>
            <c:strRef>
              <c:f>'Electricity Generation'!$B$21</c:f>
              <c:strCache>
                <c:ptCount val="1"/>
                <c:pt idx="0">
                  <c:v>Incineration of Waste</c:v>
                </c:pt>
              </c:strCache>
            </c:strRef>
          </c:tx>
          <c:spPr>
            <a:solidFill>
              <a:schemeClr val="accent3">
                <a:lumMod val="80000"/>
                <a:lumOff val="20000"/>
              </a:schemeClr>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Generation'!$J$21:$O$21</c:f>
              <c:numCache>
                <c:formatCode>General</c:formatCode>
                <c:ptCount val="6"/>
                <c:pt idx="0">
                  <c:v>3.0723416671882054E-9</c:v>
                </c:pt>
                <c:pt idx="1">
                  <c:v>5.5545623010414678E-9</c:v>
                </c:pt>
                <c:pt idx="2">
                  <c:v>7.0938459410502584E-9</c:v>
                </c:pt>
                <c:pt idx="3">
                  <c:v>8.0742505748326747E-9</c:v>
                </c:pt>
                <c:pt idx="4">
                  <c:v>8.247029553640175E-9</c:v>
                </c:pt>
                <c:pt idx="5">
                  <c:v>5.1228879686936553E-9</c:v>
                </c:pt>
              </c:numCache>
            </c:numRef>
          </c:val>
          <c:extLst>
            <c:ext xmlns:c16="http://schemas.microsoft.com/office/drawing/2014/chart" uri="{C3380CC4-5D6E-409C-BE32-E72D297353CC}">
              <c16:uniqueId val="{0000000E-0EF0-456D-8402-1DA2D25C0952}"/>
            </c:ext>
          </c:extLst>
        </c:ser>
        <c:ser>
          <c:idx val="15"/>
          <c:order val="14"/>
          <c:tx>
            <c:strRef>
              <c:f>'Electricity Generation'!$B$22</c:f>
              <c:strCache>
                <c:ptCount val="1"/>
                <c:pt idx="0">
                  <c:v>Large Scale Ground Mounted Solar PV</c:v>
                </c:pt>
              </c:strCache>
            </c:strRef>
          </c:tx>
          <c:spPr>
            <a:solidFill>
              <a:schemeClr val="accent4">
                <a:lumMod val="80000"/>
                <a:lumOff val="20000"/>
              </a:schemeClr>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Generation'!$J$22:$O$22</c:f>
              <c:numCache>
                <c:formatCode>General</c:formatCode>
                <c:ptCount val="6"/>
                <c:pt idx="0">
                  <c:v>0.10725041021033037</c:v>
                </c:pt>
                <c:pt idx="1">
                  <c:v>9.0301967763326454E-2</c:v>
                </c:pt>
                <c:pt idx="2">
                  <c:v>7.6031834003060836E-2</c:v>
                </c:pt>
                <c:pt idx="3">
                  <c:v>6.4016765949410956E-2</c:v>
                </c:pt>
                <c:pt idx="4">
                  <c:v>0.29284027797581619</c:v>
                </c:pt>
                <c:pt idx="5">
                  <c:v>0.31964807369692211</c:v>
                </c:pt>
              </c:numCache>
            </c:numRef>
          </c:val>
          <c:extLst>
            <c:ext xmlns:c16="http://schemas.microsoft.com/office/drawing/2014/chart" uri="{C3380CC4-5D6E-409C-BE32-E72D297353CC}">
              <c16:uniqueId val="{0000000F-0EF0-456D-8402-1DA2D25C0952}"/>
            </c:ext>
          </c:extLst>
        </c:ser>
        <c:ser>
          <c:idx val="16"/>
          <c:order val="15"/>
          <c:tx>
            <c:strRef>
              <c:f>'Electricity Generation'!$B$23</c:f>
              <c:strCache>
                <c:ptCount val="1"/>
                <c:pt idx="0">
                  <c:v>Micro CHP - Hot Water</c:v>
                </c:pt>
              </c:strCache>
            </c:strRef>
          </c:tx>
          <c:spPr>
            <a:solidFill>
              <a:schemeClr val="accent5">
                <a:lumMod val="80000"/>
                <a:lumOff val="20000"/>
              </a:schemeClr>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Generation'!$J$23:$O$23</c:f>
              <c:numCache>
                <c:formatCode>General</c:formatCode>
                <c:ptCount val="6"/>
                <c:pt idx="0">
                  <c:v>6.4324890970128876E-9</c:v>
                </c:pt>
                <c:pt idx="1">
                  <c:v>1.2156502261670005E-8</c:v>
                </c:pt>
                <c:pt idx="2">
                  <c:v>1.6854918220103597E-8</c:v>
                </c:pt>
                <c:pt idx="3">
                  <c:v>1.8939201521745872E-8</c:v>
                </c:pt>
                <c:pt idx="4">
                  <c:v>2.2457758263062222E-8</c:v>
                </c:pt>
                <c:pt idx="5">
                  <c:v>1.5252747585582556E-8</c:v>
                </c:pt>
              </c:numCache>
            </c:numRef>
          </c:val>
          <c:extLst>
            <c:ext xmlns:c16="http://schemas.microsoft.com/office/drawing/2014/chart" uri="{C3380CC4-5D6E-409C-BE32-E72D297353CC}">
              <c16:uniqueId val="{00000010-0EF0-456D-8402-1DA2D25C0952}"/>
            </c:ext>
          </c:extLst>
        </c:ser>
        <c:ser>
          <c:idx val="17"/>
          <c:order val="16"/>
          <c:tx>
            <c:strRef>
              <c:f>'Electricity Generation'!$B$24</c:f>
              <c:strCache>
                <c:ptCount val="1"/>
                <c:pt idx="0">
                  <c:v>Micro CHP - Space Heat</c:v>
                </c:pt>
              </c:strCache>
            </c:strRef>
          </c:tx>
          <c:spPr>
            <a:solidFill>
              <a:schemeClr val="accent6">
                <a:lumMod val="80000"/>
                <a:lumOff val="20000"/>
              </a:schemeClr>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Generation'!$J$24:$O$24</c:f>
              <c:numCache>
                <c:formatCode>General</c:formatCode>
                <c:ptCount val="6"/>
                <c:pt idx="0">
                  <c:v>9.4231114351721979E-9</c:v>
                </c:pt>
                <c:pt idx="1">
                  <c:v>1.8096494209248535E-8</c:v>
                </c:pt>
                <c:pt idx="2">
                  <c:v>2.6991875032359376E-8</c:v>
                </c:pt>
                <c:pt idx="3">
                  <c:v>3.5343159393289893E-8</c:v>
                </c:pt>
                <c:pt idx="4">
                  <c:v>3.5283200976023793E-8</c:v>
                </c:pt>
                <c:pt idx="5">
                  <c:v>1.0536321566106106E-8</c:v>
                </c:pt>
              </c:numCache>
            </c:numRef>
          </c:val>
          <c:extLst>
            <c:ext xmlns:c16="http://schemas.microsoft.com/office/drawing/2014/chart" uri="{C3380CC4-5D6E-409C-BE32-E72D297353CC}">
              <c16:uniqueId val="{00000011-0EF0-456D-8402-1DA2D25C0952}"/>
            </c:ext>
          </c:extLst>
        </c:ser>
        <c:ser>
          <c:idx val="18"/>
          <c:order val="17"/>
          <c:tx>
            <c:strRef>
              <c:f>'Electricity Generation'!$B$25</c:f>
              <c:strCache>
                <c:ptCount val="1"/>
                <c:pt idx="0">
                  <c:v>Micro Solar PV</c:v>
                </c:pt>
              </c:strCache>
            </c:strRef>
          </c:tx>
          <c:spPr>
            <a:solidFill>
              <a:schemeClr val="accent1">
                <a:lumMod val="80000"/>
              </a:schemeClr>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Generation'!$J$25:$O$25</c:f>
              <c:numCache>
                <c:formatCode>General</c:formatCode>
                <c:ptCount val="6"/>
                <c:pt idx="0">
                  <c:v>0.57738392873820177</c:v>
                </c:pt>
                <c:pt idx="1">
                  <c:v>0.48614177510694073</c:v>
                </c:pt>
                <c:pt idx="2">
                  <c:v>0.40931833011076374</c:v>
                </c:pt>
                <c:pt idx="3">
                  <c:v>0.3446350510240464</c:v>
                </c:pt>
                <c:pt idx="4">
                  <c:v>1.8621334788227488</c:v>
                </c:pt>
                <c:pt idx="5">
                  <c:v>1.3201014586134863</c:v>
                </c:pt>
              </c:numCache>
            </c:numRef>
          </c:val>
          <c:extLst>
            <c:ext xmlns:c16="http://schemas.microsoft.com/office/drawing/2014/chart" uri="{C3380CC4-5D6E-409C-BE32-E72D297353CC}">
              <c16:uniqueId val="{00000012-0EF0-456D-8402-1DA2D25C0952}"/>
            </c:ext>
          </c:extLst>
        </c:ser>
        <c:ser>
          <c:idx val="19"/>
          <c:order val="18"/>
          <c:tx>
            <c:strRef>
              <c:f>'Electricity Generation'!$B$26</c:f>
              <c:strCache>
                <c:ptCount val="1"/>
                <c:pt idx="0">
                  <c:v>Micro Wind</c:v>
                </c:pt>
              </c:strCache>
            </c:strRef>
          </c:tx>
          <c:spPr>
            <a:solidFill>
              <a:schemeClr val="accent2">
                <a:lumMod val="80000"/>
              </a:schemeClr>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Generation'!$J$26:$O$26</c:f>
              <c:numCache>
                <c:formatCode>General</c:formatCode>
                <c:ptCount val="6"/>
                <c:pt idx="0">
                  <c:v>6.4132523558091526E-11</c:v>
                </c:pt>
                <c:pt idx="1">
                  <c:v>1.3315750131917752E-10</c:v>
                </c:pt>
                <c:pt idx="2">
                  <c:v>1.9510264980131809E-10</c:v>
                </c:pt>
                <c:pt idx="3">
                  <c:v>2.8291705962088557E-10</c:v>
                </c:pt>
                <c:pt idx="4">
                  <c:v>2.5391875759609924E-10</c:v>
                </c:pt>
                <c:pt idx="5">
                  <c:v>2.9383441765091144E-10</c:v>
                </c:pt>
              </c:numCache>
            </c:numRef>
          </c:val>
          <c:extLst>
            <c:ext xmlns:c16="http://schemas.microsoft.com/office/drawing/2014/chart" uri="{C3380CC4-5D6E-409C-BE32-E72D297353CC}">
              <c16:uniqueId val="{00000013-0EF0-456D-8402-1DA2D25C0952}"/>
            </c:ext>
          </c:extLst>
        </c:ser>
        <c:ser>
          <c:idx val="20"/>
          <c:order val="19"/>
          <c:tx>
            <c:strRef>
              <c:f>'Electricity Generation'!$B$27</c:f>
              <c:strCache>
                <c:ptCount val="1"/>
                <c:pt idx="0">
                  <c:v>Nuclear (Gen III)</c:v>
                </c:pt>
              </c:strCache>
            </c:strRef>
          </c:tx>
          <c:spPr>
            <a:solidFill>
              <a:schemeClr val="accent3">
                <a:lumMod val="80000"/>
              </a:schemeClr>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Generation'!$J$27:$O$27</c:f>
              <c:numCache>
                <c:formatCode>General</c:formatCode>
                <c:ptCount val="6"/>
                <c:pt idx="0">
                  <c:v>2.0197705351750173E-9</c:v>
                </c:pt>
                <c:pt idx="1">
                  <c:v>5.0615656507652709E-9</c:v>
                </c:pt>
                <c:pt idx="2">
                  <c:v>0.20094606656868547</c:v>
                </c:pt>
                <c:pt idx="3">
                  <c:v>0.75733205267386006</c:v>
                </c:pt>
                <c:pt idx="4">
                  <c:v>0.53688694619852373</c:v>
                </c:pt>
                <c:pt idx="5">
                  <c:v>0.3806092572779966</c:v>
                </c:pt>
              </c:numCache>
            </c:numRef>
          </c:val>
          <c:extLst>
            <c:ext xmlns:c16="http://schemas.microsoft.com/office/drawing/2014/chart" uri="{C3380CC4-5D6E-409C-BE32-E72D297353CC}">
              <c16:uniqueId val="{00000014-0EF0-456D-8402-1DA2D25C0952}"/>
            </c:ext>
          </c:extLst>
        </c:ser>
        <c:ser>
          <c:idx val="21"/>
          <c:order val="20"/>
          <c:tx>
            <c:strRef>
              <c:f>'Electricity Generation'!$B$28</c:f>
              <c:strCache>
                <c:ptCount val="1"/>
                <c:pt idx="0">
                  <c:v>OCGT</c:v>
                </c:pt>
              </c:strCache>
            </c:strRef>
          </c:tx>
          <c:spPr>
            <a:solidFill>
              <a:schemeClr val="accent4">
                <a:lumMod val="80000"/>
              </a:schemeClr>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Generation'!$J$28:$O$28</c:f>
              <c:numCache>
                <c:formatCode>General</c:formatCode>
                <c:ptCount val="6"/>
                <c:pt idx="0">
                  <c:v>8.7520615894102379E-9</c:v>
                </c:pt>
                <c:pt idx="1">
                  <c:v>2.0412372827843277E-8</c:v>
                </c:pt>
                <c:pt idx="2">
                  <c:v>3.0394091678762613E-8</c:v>
                </c:pt>
                <c:pt idx="3">
                  <c:v>2.6682923954752472E-2</c:v>
                </c:pt>
                <c:pt idx="4">
                  <c:v>1.8916044642196872E-2</c:v>
                </c:pt>
                <c:pt idx="5">
                  <c:v>1.4178587585371499E-2</c:v>
                </c:pt>
              </c:numCache>
            </c:numRef>
          </c:val>
          <c:extLst>
            <c:ext xmlns:c16="http://schemas.microsoft.com/office/drawing/2014/chart" uri="{C3380CC4-5D6E-409C-BE32-E72D297353CC}">
              <c16:uniqueId val="{00000015-0EF0-456D-8402-1DA2D25C0952}"/>
            </c:ext>
          </c:extLst>
        </c:ser>
        <c:ser>
          <c:idx val="22"/>
          <c:order val="21"/>
          <c:tx>
            <c:strRef>
              <c:f>'Electricity Generation'!$B$29</c:f>
              <c:strCache>
                <c:ptCount val="1"/>
                <c:pt idx="0">
                  <c:v>Offshore Wind (fixed)</c:v>
                </c:pt>
              </c:strCache>
            </c:strRef>
          </c:tx>
          <c:spPr>
            <a:solidFill>
              <a:schemeClr val="accent5">
                <a:lumMod val="80000"/>
              </a:schemeClr>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Generation'!$J$29:$O$29</c:f>
              <c:numCache>
                <c:formatCode>General</c:formatCode>
                <c:ptCount val="6"/>
                <c:pt idx="0">
                  <c:v>1.2090772967400421</c:v>
                </c:pt>
                <c:pt idx="1">
                  <c:v>1.1099804205148183</c:v>
                </c:pt>
                <c:pt idx="2">
                  <c:v>0.93457372990202114</c:v>
                </c:pt>
                <c:pt idx="3">
                  <c:v>1.037092893531449</c:v>
                </c:pt>
                <c:pt idx="4">
                  <c:v>2.1110538831910515</c:v>
                </c:pt>
                <c:pt idx="5">
                  <c:v>2.5952270872842167</c:v>
                </c:pt>
              </c:numCache>
            </c:numRef>
          </c:val>
          <c:extLst>
            <c:ext xmlns:c16="http://schemas.microsoft.com/office/drawing/2014/chart" uri="{C3380CC4-5D6E-409C-BE32-E72D297353CC}">
              <c16:uniqueId val="{00000016-0EF0-456D-8402-1DA2D25C0952}"/>
            </c:ext>
          </c:extLst>
        </c:ser>
        <c:ser>
          <c:idx val="23"/>
          <c:order val="22"/>
          <c:tx>
            <c:strRef>
              <c:f>'Electricity Generation'!$B$30</c:f>
              <c:strCache>
                <c:ptCount val="1"/>
                <c:pt idx="0">
                  <c:v>Offshore Wind (floating)</c:v>
                </c:pt>
              </c:strCache>
            </c:strRef>
          </c:tx>
          <c:spPr>
            <a:solidFill>
              <a:schemeClr val="accent6">
                <a:lumMod val="80000"/>
              </a:schemeClr>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Generation'!$J$30:$O$30</c:f>
              <c:numCache>
                <c:formatCode>General</c:formatCode>
                <c:ptCount val="6"/>
                <c:pt idx="0">
                  <c:v>5.0723558642806299E-11</c:v>
                </c:pt>
                <c:pt idx="1">
                  <c:v>1.7949694613655137E-10</c:v>
                </c:pt>
                <c:pt idx="2">
                  <c:v>2.7140395561971209E-10</c:v>
                </c:pt>
                <c:pt idx="3">
                  <c:v>8.9150903128421773E-10</c:v>
                </c:pt>
                <c:pt idx="4">
                  <c:v>2.7437648730963651</c:v>
                </c:pt>
                <c:pt idx="5">
                  <c:v>3.6152784158989504</c:v>
                </c:pt>
              </c:numCache>
            </c:numRef>
          </c:val>
          <c:extLst>
            <c:ext xmlns:c16="http://schemas.microsoft.com/office/drawing/2014/chart" uri="{C3380CC4-5D6E-409C-BE32-E72D297353CC}">
              <c16:uniqueId val="{00000017-0EF0-456D-8402-1DA2D25C0952}"/>
            </c:ext>
          </c:extLst>
        </c:ser>
        <c:ser>
          <c:idx val="24"/>
          <c:order val="23"/>
          <c:tx>
            <c:strRef>
              <c:f>'Electricity Generation'!$B$31</c:f>
              <c:strCache>
                <c:ptCount val="1"/>
                <c:pt idx="0">
                  <c:v>Onshore Wind</c:v>
                </c:pt>
              </c:strCache>
            </c:strRef>
          </c:tx>
          <c:spPr>
            <a:solidFill>
              <a:schemeClr val="accent1">
                <a:lumMod val="60000"/>
                <a:lumOff val="40000"/>
              </a:schemeClr>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Generation'!$J$31:$O$31</c:f>
              <c:numCache>
                <c:formatCode>General</c:formatCode>
                <c:ptCount val="6"/>
                <c:pt idx="0">
                  <c:v>0.5878332435381034</c:v>
                </c:pt>
                <c:pt idx="1">
                  <c:v>1.2492254804388612</c:v>
                </c:pt>
                <c:pt idx="2">
                  <c:v>1.2465373163572946</c:v>
                </c:pt>
                <c:pt idx="3">
                  <c:v>1.3828071855155015</c:v>
                </c:pt>
                <c:pt idx="4">
                  <c:v>0.8002822786380156</c:v>
                </c:pt>
                <c:pt idx="5">
                  <c:v>0.61156317686642625</c:v>
                </c:pt>
              </c:numCache>
            </c:numRef>
          </c:val>
          <c:extLst>
            <c:ext xmlns:c16="http://schemas.microsoft.com/office/drawing/2014/chart" uri="{C3380CC4-5D6E-409C-BE32-E72D297353CC}">
              <c16:uniqueId val="{00000018-0EF0-456D-8402-1DA2D25C0952}"/>
            </c:ext>
          </c:extLst>
        </c:ser>
        <c:ser>
          <c:idx val="25"/>
          <c:order val="24"/>
          <c:tx>
            <c:strRef>
              <c:f>'Electricity Generation'!$B$32</c:f>
              <c:strCache>
                <c:ptCount val="1"/>
                <c:pt idx="0">
                  <c:v>PC Coal</c:v>
                </c:pt>
              </c:strCache>
            </c:strRef>
          </c:tx>
          <c:spPr>
            <a:solidFill>
              <a:schemeClr val="accent2">
                <a:lumMod val="60000"/>
                <a:lumOff val="40000"/>
              </a:schemeClr>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Generation'!$J$32:$O$32</c:f>
              <c:numCache>
                <c:formatCode>General</c:formatCode>
                <c:ptCount val="6"/>
                <c:pt idx="0">
                  <c:v>1.2191197816879818E-8</c:v>
                </c:pt>
                <c:pt idx="1">
                  <c:v>2.3664715809290025E-8</c:v>
                </c:pt>
                <c:pt idx="2">
                  <c:v>3.1413004805499149E-8</c:v>
                </c:pt>
                <c:pt idx="3">
                  <c:v>3.4379500627018939E-8</c:v>
                </c:pt>
                <c:pt idx="4">
                  <c:v>3.2460004090519998E-8</c:v>
                </c:pt>
                <c:pt idx="5">
                  <c:v>2.6763799176480336E-8</c:v>
                </c:pt>
              </c:numCache>
            </c:numRef>
          </c:val>
          <c:extLst>
            <c:ext xmlns:c16="http://schemas.microsoft.com/office/drawing/2014/chart" uri="{C3380CC4-5D6E-409C-BE32-E72D297353CC}">
              <c16:uniqueId val="{00000019-0EF0-456D-8402-1DA2D25C0952}"/>
            </c:ext>
          </c:extLst>
        </c:ser>
        <c:ser>
          <c:idx val="26"/>
          <c:order val="25"/>
          <c:tx>
            <c:strRef>
              <c:f>'Electricity Generation'!$B$33</c:f>
              <c:strCache>
                <c:ptCount val="1"/>
                <c:pt idx="0">
                  <c:v>PC Coal with CCS</c:v>
                </c:pt>
              </c:strCache>
            </c:strRef>
          </c:tx>
          <c:spPr>
            <a:solidFill>
              <a:schemeClr val="accent3">
                <a:lumMod val="60000"/>
                <a:lumOff val="40000"/>
              </a:schemeClr>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Generation'!$J$33:$O$33</c:f>
              <c:numCache>
                <c:formatCode>General</c:formatCode>
                <c:ptCount val="6"/>
                <c:pt idx="0">
                  <c:v>1.7944851733272035E-10</c:v>
                </c:pt>
                <c:pt idx="1">
                  <c:v>3.2924425568879027E-10</c:v>
                </c:pt>
                <c:pt idx="2">
                  <c:v>4.1974234141809489E-10</c:v>
                </c:pt>
                <c:pt idx="3">
                  <c:v>4.5989134759197313E-10</c:v>
                </c:pt>
                <c:pt idx="4">
                  <c:v>4.3062918610291277E-10</c:v>
                </c:pt>
                <c:pt idx="5">
                  <c:v>3.5668466267376897E-10</c:v>
                </c:pt>
              </c:numCache>
            </c:numRef>
          </c:val>
          <c:extLst>
            <c:ext xmlns:c16="http://schemas.microsoft.com/office/drawing/2014/chart" uri="{C3380CC4-5D6E-409C-BE32-E72D297353CC}">
              <c16:uniqueId val="{0000001A-0EF0-456D-8402-1DA2D25C0952}"/>
            </c:ext>
          </c:extLst>
        </c:ser>
        <c:ser>
          <c:idx val="27"/>
          <c:order val="26"/>
          <c:tx>
            <c:strRef>
              <c:f>'Electricity Generation'!$B$34</c:f>
              <c:strCache>
                <c:ptCount val="1"/>
                <c:pt idx="0">
                  <c:v>Tidal Range</c:v>
                </c:pt>
              </c:strCache>
            </c:strRef>
          </c:tx>
          <c:spPr>
            <a:solidFill>
              <a:schemeClr val="accent4">
                <a:lumMod val="60000"/>
                <a:lumOff val="40000"/>
              </a:schemeClr>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Generation'!$J$34:$O$34</c:f>
              <c:numCache>
                <c:formatCode>General</c:formatCode>
                <c:ptCount val="6"/>
                <c:pt idx="0">
                  <c:v>5.4574025594538581E-12</c:v>
                </c:pt>
                <c:pt idx="1">
                  <c:v>1.2628040952096875E-11</c:v>
                </c:pt>
                <c:pt idx="2">
                  <c:v>2.0209540438412623E-11</c:v>
                </c:pt>
                <c:pt idx="3">
                  <c:v>3.2123249860679317E-11</c:v>
                </c:pt>
                <c:pt idx="4">
                  <c:v>5.7301337168691655E-11</c:v>
                </c:pt>
                <c:pt idx="5">
                  <c:v>9.5390292593905565E-2</c:v>
                </c:pt>
              </c:numCache>
            </c:numRef>
          </c:val>
          <c:extLst>
            <c:ext xmlns:c16="http://schemas.microsoft.com/office/drawing/2014/chart" uri="{C3380CC4-5D6E-409C-BE32-E72D297353CC}">
              <c16:uniqueId val="{0000001B-0EF0-456D-8402-1DA2D25C0952}"/>
            </c:ext>
          </c:extLst>
        </c:ser>
        <c:ser>
          <c:idx val="28"/>
          <c:order val="27"/>
          <c:tx>
            <c:strRef>
              <c:f>'Electricity Generation'!$B$35</c:f>
              <c:strCache>
                <c:ptCount val="1"/>
                <c:pt idx="0">
                  <c:v>Tidal Stream</c:v>
                </c:pt>
              </c:strCache>
            </c:strRef>
          </c:tx>
          <c:spPr>
            <a:solidFill>
              <a:schemeClr val="accent5">
                <a:lumMod val="60000"/>
                <a:lumOff val="40000"/>
              </a:schemeClr>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Generation'!$J$35:$O$35</c:f>
              <c:numCache>
                <c:formatCode>General</c:formatCode>
                <c:ptCount val="6"/>
                <c:pt idx="0">
                  <c:v>2.3426890320071491E-11</c:v>
                </c:pt>
                <c:pt idx="1">
                  <c:v>5.5696600207207096E-11</c:v>
                </c:pt>
                <c:pt idx="2">
                  <c:v>8.9117186849652359E-11</c:v>
                </c:pt>
                <c:pt idx="3">
                  <c:v>1.786431005225297E-10</c:v>
                </c:pt>
                <c:pt idx="4">
                  <c:v>0.2921992272804273</c:v>
                </c:pt>
                <c:pt idx="5">
                  <c:v>1.0136502681864543</c:v>
                </c:pt>
              </c:numCache>
            </c:numRef>
          </c:val>
          <c:extLst>
            <c:ext xmlns:c16="http://schemas.microsoft.com/office/drawing/2014/chart" uri="{C3380CC4-5D6E-409C-BE32-E72D297353CC}">
              <c16:uniqueId val="{0000001C-0EF0-456D-8402-1DA2D25C0952}"/>
            </c:ext>
          </c:extLst>
        </c:ser>
        <c:ser>
          <c:idx val="29"/>
          <c:order val="28"/>
          <c:tx>
            <c:strRef>
              <c:f>'Electricity Generation'!$B$36</c:f>
              <c:strCache>
                <c:ptCount val="1"/>
                <c:pt idx="0">
                  <c:v>Wave Power</c:v>
                </c:pt>
              </c:strCache>
            </c:strRef>
          </c:tx>
          <c:spPr>
            <a:solidFill>
              <a:schemeClr val="accent6">
                <a:lumMod val="60000"/>
                <a:lumOff val="40000"/>
              </a:schemeClr>
            </a:solidFill>
            <a:ln>
              <a:noFill/>
            </a:ln>
            <a:effectLst/>
          </c:spPr>
          <c:invertIfNegative val="0"/>
          <c:cat>
            <c:numRef>
              <c:f>'Electricity Generation'!$J$7:$O$7</c:f>
              <c:numCache>
                <c:formatCode>General</c:formatCode>
                <c:ptCount val="6"/>
                <c:pt idx="0">
                  <c:v>2015</c:v>
                </c:pt>
                <c:pt idx="1">
                  <c:v>2020</c:v>
                </c:pt>
                <c:pt idx="2">
                  <c:v>2025</c:v>
                </c:pt>
                <c:pt idx="3">
                  <c:v>2030</c:v>
                </c:pt>
                <c:pt idx="4">
                  <c:v>2040</c:v>
                </c:pt>
                <c:pt idx="5">
                  <c:v>2050</c:v>
                </c:pt>
              </c:numCache>
            </c:numRef>
          </c:cat>
          <c:val>
            <c:numRef>
              <c:f>'Electricity Generation'!$J$36:$O$36</c:f>
              <c:numCache>
                <c:formatCode>General</c:formatCode>
                <c:ptCount val="6"/>
                <c:pt idx="0">
                  <c:v>3.7994503472047468E-11</c:v>
                </c:pt>
                <c:pt idx="1">
                  <c:v>8.1224157267428766E-11</c:v>
                </c:pt>
                <c:pt idx="2">
                  <c:v>1.0985885509390047E-10</c:v>
                </c:pt>
                <c:pt idx="3">
                  <c:v>1.6063756020350627E-10</c:v>
                </c:pt>
                <c:pt idx="4">
                  <c:v>0.70362022769201105</c:v>
                </c:pt>
                <c:pt idx="5">
                  <c:v>1.3949399674906473</c:v>
                </c:pt>
              </c:numCache>
            </c:numRef>
          </c:val>
          <c:extLst>
            <c:ext xmlns:c16="http://schemas.microsoft.com/office/drawing/2014/chart" uri="{C3380CC4-5D6E-409C-BE32-E72D297353CC}">
              <c16:uniqueId val="{0000001D-0EF0-456D-8402-1DA2D25C0952}"/>
            </c:ext>
          </c:extLst>
        </c:ser>
        <c:dLbls>
          <c:showLegendKey val="0"/>
          <c:showVal val="0"/>
          <c:showCatName val="0"/>
          <c:showSerName val="0"/>
          <c:showPercent val="0"/>
          <c:showBubbleSize val="0"/>
        </c:dLbls>
        <c:gapWidth val="150"/>
        <c:overlap val="100"/>
        <c:axId val="1177642592"/>
        <c:axId val="210587056"/>
      </c:barChart>
      <c:catAx>
        <c:axId val="1177642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210587056"/>
        <c:crosses val="autoZero"/>
        <c:auto val="1"/>
        <c:lblAlgn val="ctr"/>
        <c:lblOffset val="100"/>
        <c:noMultiLvlLbl val="0"/>
      </c:catAx>
      <c:valAx>
        <c:axId val="210587056"/>
        <c:scaling>
          <c:orientation val="minMax"/>
          <c:max val="1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 billions - annual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1177642592"/>
        <c:crosses val="autoZero"/>
        <c:crossBetween val="between"/>
      </c:valAx>
      <c:spPr>
        <a:noFill/>
        <a:ln>
          <a:noFill/>
        </a:ln>
        <a:effectLst/>
      </c:spPr>
    </c:plotArea>
    <c:legend>
      <c:legendPos val="r"/>
      <c:layout>
        <c:manualLayout>
          <c:xMode val="edge"/>
          <c:yMode val="edge"/>
          <c:x val="0.7355266046289668"/>
          <c:y val="2.8246736716438882E-2"/>
          <c:w val="0.25538248628012405"/>
          <c:h val="0.963773909532211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Electricity Generation Capacity</a:t>
            </a:r>
          </a:p>
        </c:rich>
      </c:tx>
      <c:layout>
        <c:manualLayout>
          <c:xMode val="edge"/>
          <c:yMode val="edge"/>
          <c:x val="0.2871866761796813"/>
          <c:y val="1.32567351521434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0"/>
          <c:tx>
            <c:strRef>
              <c:f>'Electricity Generation'!$B$166</c:f>
              <c:strCache>
                <c:ptCount val="1"/>
                <c:pt idx="0">
                  <c:v>Biomass Fired Generation</c:v>
                </c:pt>
              </c:strCache>
            </c:strRef>
          </c:tx>
          <c:spPr>
            <a:solidFill>
              <a:schemeClr val="accent2"/>
            </a:solidFill>
            <a:ln>
              <a:noFill/>
            </a:ln>
            <a:effectLst/>
          </c:spPr>
          <c:invertIfNegative val="0"/>
          <c:cat>
            <c:numRef>
              <c:f>'Electricity Generation'!$C$165:$H$165</c:f>
              <c:numCache>
                <c:formatCode>General</c:formatCode>
                <c:ptCount val="6"/>
                <c:pt idx="0">
                  <c:v>2015</c:v>
                </c:pt>
                <c:pt idx="1">
                  <c:v>2020</c:v>
                </c:pt>
                <c:pt idx="2">
                  <c:v>2025</c:v>
                </c:pt>
                <c:pt idx="3">
                  <c:v>2030</c:v>
                </c:pt>
                <c:pt idx="4">
                  <c:v>2040</c:v>
                </c:pt>
                <c:pt idx="5">
                  <c:v>2050</c:v>
                </c:pt>
              </c:numCache>
            </c:numRef>
          </c:cat>
          <c:val>
            <c:numRef>
              <c:f>'Electricity Generation'!$C$166:$H$166</c:f>
              <c:numCache>
                <c:formatCode>General</c:formatCode>
                <c:ptCount val="6"/>
                <c:pt idx="0">
                  <c:v>0.22500002499182398</c:v>
                </c:pt>
                <c:pt idx="1">
                  <c:v>0.18000005466082913</c:v>
                </c:pt>
                <c:pt idx="2">
                  <c:v>0.13500009285389591</c:v>
                </c:pt>
                <c:pt idx="3">
                  <c:v>9.0000142006247688E-2</c:v>
                </c:pt>
                <c:pt idx="4">
                  <c:v>0</c:v>
                </c:pt>
                <c:pt idx="5">
                  <c:v>0</c:v>
                </c:pt>
              </c:numCache>
            </c:numRef>
          </c:val>
          <c:extLst>
            <c:ext xmlns:c16="http://schemas.microsoft.com/office/drawing/2014/chart" uri="{C3380CC4-5D6E-409C-BE32-E72D297353CC}">
              <c16:uniqueId val="{00000001-6B33-4564-B7C5-7AA41E58B927}"/>
            </c:ext>
          </c:extLst>
        </c:ser>
        <c:ser>
          <c:idx val="2"/>
          <c:order val="1"/>
          <c:tx>
            <c:strRef>
              <c:f>'Electricity Generation'!$B$167</c:f>
              <c:strCache>
                <c:ptCount val="1"/>
                <c:pt idx="0">
                  <c:v>CCGT</c:v>
                </c:pt>
              </c:strCache>
            </c:strRef>
          </c:tx>
          <c:spPr>
            <a:solidFill>
              <a:schemeClr val="accent3"/>
            </a:solidFill>
            <a:ln>
              <a:noFill/>
            </a:ln>
            <a:effectLst/>
          </c:spPr>
          <c:invertIfNegative val="0"/>
          <c:cat>
            <c:numRef>
              <c:f>'Electricity Generation'!$C$165:$H$165</c:f>
              <c:numCache>
                <c:formatCode>General</c:formatCode>
                <c:ptCount val="6"/>
                <c:pt idx="0">
                  <c:v>2015</c:v>
                </c:pt>
                <c:pt idx="1">
                  <c:v>2020</c:v>
                </c:pt>
                <c:pt idx="2">
                  <c:v>2025</c:v>
                </c:pt>
                <c:pt idx="3">
                  <c:v>2030</c:v>
                </c:pt>
                <c:pt idx="4">
                  <c:v>2040</c:v>
                </c:pt>
                <c:pt idx="5">
                  <c:v>2050</c:v>
                </c:pt>
              </c:numCache>
            </c:numRef>
          </c:cat>
          <c:val>
            <c:numRef>
              <c:f>'Electricity Generation'!$C$167:$H$167</c:f>
              <c:numCache>
                <c:formatCode>General</c:formatCode>
                <c:ptCount val="6"/>
                <c:pt idx="0">
                  <c:v>30.236005090731179</c:v>
                </c:pt>
                <c:pt idx="1">
                  <c:v>32.072747858930207</c:v>
                </c:pt>
                <c:pt idx="2">
                  <c:v>38.962667972689566</c:v>
                </c:pt>
                <c:pt idx="3">
                  <c:v>40.20381779200941</c:v>
                </c:pt>
                <c:pt idx="4">
                  <c:v>33.226710036037339</c:v>
                </c:pt>
                <c:pt idx="5">
                  <c:v>27.375341457873059</c:v>
                </c:pt>
              </c:numCache>
            </c:numRef>
          </c:val>
          <c:extLst>
            <c:ext xmlns:c16="http://schemas.microsoft.com/office/drawing/2014/chart" uri="{C3380CC4-5D6E-409C-BE32-E72D297353CC}">
              <c16:uniqueId val="{00000002-6B33-4564-B7C5-7AA41E58B927}"/>
            </c:ext>
          </c:extLst>
        </c:ser>
        <c:ser>
          <c:idx val="3"/>
          <c:order val="2"/>
          <c:tx>
            <c:strRef>
              <c:f>'Electricity Generation'!$B$168</c:f>
              <c:strCache>
                <c:ptCount val="1"/>
                <c:pt idx="0">
                  <c:v>Converted Biomass Plant</c:v>
                </c:pt>
              </c:strCache>
            </c:strRef>
          </c:tx>
          <c:spPr>
            <a:solidFill>
              <a:schemeClr val="accent4"/>
            </a:solidFill>
            <a:ln>
              <a:noFill/>
            </a:ln>
            <a:effectLst/>
          </c:spPr>
          <c:invertIfNegative val="0"/>
          <c:cat>
            <c:numRef>
              <c:f>'Electricity Generation'!$C$165:$H$165</c:f>
              <c:numCache>
                <c:formatCode>General</c:formatCode>
                <c:ptCount val="6"/>
                <c:pt idx="0">
                  <c:v>2015</c:v>
                </c:pt>
                <c:pt idx="1">
                  <c:v>2020</c:v>
                </c:pt>
                <c:pt idx="2">
                  <c:v>2025</c:v>
                </c:pt>
                <c:pt idx="3">
                  <c:v>2030</c:v>
                </c:pt>
                <c:pt idx="4">
                  <c:v>2040</c:v>
                </c:pt>
                <c:pt idx="5">
                  <c:v>2050</c:v>
                </c:pt>
              </c:numCache>
            </c:numRef>
          </c:cat>
          <c:val>
            <c:numRef>
              <c:f>'Electricity Generation'!$C$168:$H$168</c:f>
              <c:numCache>
                <c:formatCode>General</c:formatCode>
                <c:ptCount val="6"/>
                <c:pt idx="0">
                  <c:v>1.875</c:v>
                </c:pt>
                <c:pt idx="1">
                  <c:v>1.8731249999999999</c:v>
                </c:pt>
                <c:pt idx="2">
                  <c:v>0</c:v>
                </c:pt>
                <c:pt idx="3">
                  <c:v>0</c:v>
                </c:pt>
                <c:pt idx="4">
                  <c:v>0</c:v>
                </c:pt>
                <c:pt idx="5">
                  <c:v>0</c:v>
                </c:pt>
              </c:numCache>
            </c:numRef>
          </c:val>
          <c:extLst>
            <c:ext xmlns:c16="http://schemas.microsoft.com/office/drawing/2014/chart" uri="{C3380CC4-5D6E-409C-BE32-E72D297353CC}">
              <c16:uniqueId val="{00000003-6B33-4564-B7C5-7AA41E58B927}"/>
            </c:ext>
          </c:extLst>
        </c:ser>
        <c:ser>
          <c:idx val="4"/>
          <c:order val="3"/>
          <c:tx>
            <c:strRef>
              <c:f>'Electricity Generation'!$B$169</c:f>
              <c:strCache>
                <c:ptCount val="1"/>
                <c:pt idx="0">
                  <c:v>Hydro Power</c:v>
                </c:pt>
              </c:strCache>
            </c:strRef>
          </c:tx>
          <c:spPr>
            <a:solidFill>
              <a:schemeClr val="accent5"/>
            </a:solidFill>
            <a:ln>
              <a:noFill/>
            </a:ln>
            <a:effectLst/>
          </c:spPr>
          <c:invertIfNegative val="0"/>
          <c:cat>
            <c:numRef>
              <c:f>'Electricity Generation'!$C$165:$H$165</c:f>
              <c:numCache>
                <c:formatCode>General</c:formatCode>
                <c:ptCount val="6"/>
                <c:pt idx="0">
                  <c:v>2015</c:v>
                </c:pt>
                <c:pt idx="1">
                  <c:v>2020</c:v>
                </c:pt>
                <c:pt idx="2">
                  <c:v>2025</c:v>
                </c:pt>
                <c:pt idx="3">
                  <c:v>2030</c:v>
                </c:pt>
                <c:pt idx="4">
                  <c:v>2040</c:v>
                </c:pt>
                <c:pt idx="5">
                  <c:v>2050</c:v>
                </c:pt>
              </c:numCache>
            </c:numRef>
          </c:cat>
          <c:val>
            <c:numRef>
              <c:f>'Electricity Generation'!$C$169:$H$169</c:f>
              <c:numCache>
                <c:formatCode>General</c:formatCode>
                <c:ptCount val="6"/>
                <c:pt idx="0">
                  <c:v>1.3414000005418028</c:v>
                </c:pt>
                <c:pt idx="1">
                  <c:v>2.6602259246592359</c:v>
                </c:pt>
                <c:pt idx="2">
                  <c:v>2.589625926575398</c:v>
                </c:pt>
                <c:pt idx="3">
                  <c:v>2.6602259245400419</c:v>
                </c:pt>
                <c:pt idx="4">
                  <c:v>2.6602259246983007</c:v>
                </c:pt>
                <c:pt idx="5">
                  <c:v>2.6602259247899536</c:v>
                </c:pt>
              </c:numCache>
            </c:numRef>
          </c:val>
          <c:extLst>
            <c:ext xmlns:c16="http://schemas.microsoft.com/office/drawing/2014/chart" uri="{C3380CC4-5D6E-409C-BE32-E72D297353CC}">
              <c16:uniqueId val="{00000004-6B33-4564-B7C5-7AA41E58B927}"/>
            </c:ext>
          </c:extLst>
        </c:ser>
        <c:ser>
          <c:idx val="5"/>
          <c:order val="4"/>
          <c:tx>
            <c:strRef>
              <c:f>'Electricity Generation'!$B$170</c:f>
              <c:strCache>
                <c:ptCount val="1"/>
                <c:pt idx="0">
                  <c:v>Incineration of Waste</c:v>
                </c:pt>
              </c:strCache>
            </c:strRef>
          </c:tx>
          <c:spPr>
            <a:solidFill>
              <a:schemeClr val="accent6"/>
            </a:solidFill>
            <a:ln>
              <a:noFill/>
            </a:ln>
            <a:effectLst/>
          </c:spPr>
          <c:invertIfNegative val="0"/>
          <c:cat>
            <c:numRef>
              <c:f>'Electricity Generation'!$C$165:$H$165</c:f>
              <c:numCache>
                <c:formatCode>General</c:formatCode>
                <c:ptCount val="6"/>
                <c:pt idx="0">
                  <c:v>2015</c:v>
                </c:pt>
                <c:pt idx="1">
                  <c:v>2020</c:v>
                </c:pt>
                <c:pt idx="2">
                  <c:v>2025</c:v>
                </c:pt>
                <c:pt idx="3">
                  <c:v>2030</c:v>
                </c:pt>
                <c:pt idx="4">
                  <c:v>2040</c:v>
                </c:pt>
                <c:pt idx="5">
                  <c:v>2050</c:v>
                </c:pt>
              </c:numCache>
            </c:numRef>
          </c:cat>
          <c:val>
            <c:numRef>
              <c:f>'Electricity Generation'!$C$170:$H$170</c:f>
              <c:numCache>
                <c:formatCode>General</c:formatCode>
                <c:ptCount val="6"/>
                <c:pt idx="0">
                  <c:v>1.2000000165363001</c:v>
                </c:pt>
                <c:pt idx="1">
                  <c:v>0.96000003584847304</c:v>
                </c:pt>
                <c:pt idx="2">
                  <c:v>0.72000005487109386</c:v>
                </c:pt>
                <c:pt idx="3">
                  <c:v>0.48000007487987967</c:v>
                </c:pt>
                <c:pt idx="4">
                  <c:v>0</c:v>
                </c:pt>
                <c:pt idx="5">
                  <c:v>0</c:v>
                </c:pt>
              </c:numCache>
            </c:numRef>
          </c:val>
          <c:extLst>
            <c:ext xmlns:c16="http://schemas.microsoft.com/office/drawing/2014/chart" uri="{C3380CC4-5D6E-409C-BE32-E72D297353CC}">
              <c16:uniqueId val="{00000005-6B33-4564-B7C5-7AA41E58B927}"/>
            </c:ext>
          </c:extLst>
        </c:ser>
        <c:ser>
          <c:idx val="6"/>
          <c:order val="5"/>
          <c:tx>
            <c:strRef>
              <c:f>'Electricity Generation'!$B$171</c:f>
              <c:strCache>
                <c:ptCount val="1"/>
                <c:pt idx="0">
                  <c:v>Interconnector Benelux-Germany (Electricity)</c:v>
                </c:pt>
              </c:strCache>
            </c:strRef>
          </c:tx>
          <c:spPr>
            <a:solidFill>
              <a:schemeClr val="accent1">
                <a:lumMod val="60000"/>
              </a:schemeClr>
            </a:solidFill>
            <a:ln>
              <a:noFill/>
            </a:ln>
            <a:effectLst/>
          </c:spPr>
          <c:invertIfNegative val="0"/>
          <c:cat>
            <c:numRef>
              <c:f>'Electricity Generation'!$C$165:$H$165</c:f>
              <c:numCache>
                <c:formatCode>General</c:formatCode>
                <c:ptCount val="6"/>
                <c:pt idx="0">
                  <c:v>2015</c:v>
                </c:pt>
                <c:pt idx="1">
                  <c:v>2020</c:v>
                </c:pt>
                <c:pt idx="2">
                  <c:v>2025</c:v>
                </c:pt>
                <c:pt idx="3">
                  <c:v>2030</c:v>
                </c:pt>
                <c:pt idx="4">
                  <c:v>2040</c:v>
                </c:pt>
                <c:pt idx="5">
                  <c:v>2050</c:v>
                </c:pt>
              </c:numCache>
            </c:numRef>
          </c:cat>
          <c:val>
            <c:numRef>
              <c:f>'Electricity Generation'!$C$171:$H$171</c:f>
              <c:numCache>
                <c:formatCode>General</c:formatCode>
                <c:ptCount val="6"/>
                <c:pt idx="0">
                  <c:v>0.99999000000000005</c:v>
                </c:pt>
                <c:pt idx="1">
                  <c:v>1.9999800000000001</c:v>
                </c:pt>
                <c:pt idx="2">
                  <c:v>3.3999700000000002</c:v>
                </c:pt>
                <c:pt idx="3">
                  <c:v>3.3999600000000001</c:v>
                </c:pt>
                <c:pt idx="4">
                  <c:v>3.39994</c:v>
                </c:pt>
                <c:pt idx="5">
                  <c:v>3.3999199999999998</c:v>
                </c:pt>
              </c:numCache>
            </c:numRef>
          </c:val>
          <c:extLst>
            <c:ext xmlns:c16="http://schemas.microsoft.com/office/drawing/2014/chart" uri="{C3380CC4-5D6E-409C-BE32-E72D297353CC}">
              <c16:uniqueId val="{00000006-6B33-4564-B7C5-7AA41E58B927}"/>
            </c:ext>
          </c:extLst>
        </c:ser>
        <c:ser>
          <c:idx val="7"/>
          <c:order val="6"/>
          <c:tx>
            <c:strRef>
              <c:f>'Electricity Generation'!$B$172</c:f>
              <c:strCache>
                <c:ptCount val="1"/>
                <c:pt idx="0">
                  <c:v>Interconnector France (Electricity)</c:v>
                </c:pt>
              </c:strCache>
            </c:strRef>
          </c:tx>
          <c:spPr>
            <a:solidFill>
              <a:schemeClr val="accent2">
                <a:lumMod val="60000"/>
              </a:schemeClr>
            </a:solidFill>
            <a:ln>
              <a:noFill/>
            </a:ln>
            <a:effectLst/>
          </c:spPr>
          <c:invertIfNegative val="0"/>
          <c:cat>
            <c:numRef>
              <c:f>'Electricity Generation'!$C$165:$H$165</c:f>
              <c:numCache>
                <c:formatCode>General</c:formatCode>
                <c:ptCount val="6"/>
                <c:pt idx="0">
                  <c:v>2015</c:v>
                </c:pt>
                <c:pt idx="1">
                  <c:v>2020</c:v>
                </c:pt>
                <c:pt idx="2">
                  <c:v>2025</c:v>
                </c:pt>
                <c:pt idx="3">
                  <c:v>2030</c:v>
                </c:pt>
                <c:pt idx="4">
                  <c:v>2040</c:v>
                </c:pt>
                <c:pt idx="5">
                  <c:v>2050</c:v>
                </c:pt>
              </c:numCache>
            </c:numRef>
          </c:cat>
          <c:val>
            <c:numRef>
              <c:f>'Electricity Generation'!$C$172:$H$172</c:f>
              <c:numCache>
                <c:formatCode>General</c:formatCode>
                <c:ptCount val="6"/>
                <c:pt idx="0">
                  <c:v>1.9999800000000001</c:v>
                </c:pt>
                <c:pt idx="1">
                  <c:v>3.9999600000000002</c:v>
                </c:pt>
                <c:pt idx="2">
                  <c:v>8.7999399999999994</c:v>
                </c:pt>
                <c:pt idx="3">
                  <c:v>8.7999200000000002</c:v>
                </c:pt>
                <c:pt idx="4">
                  <c:v>8.7998799999999999</c:v>
                </c:pt>
                <c:pt idx="5">
                  <c:v>8.7998399999999997</c:v>
                </c:pt>
              </c:numCache>
            </c:numRef>
          </c:val>
          <c:extLst>
            <c:ext xmlns:c16="http://schemas.microsoft.com/office/drawing/2014/chart" uri="{C3380CC4-5D6E-409C-BE32-E72D297353CC}">
              <c16:uniqueId val="{00000007-6B33-4564-B7C5-7AA41E58B927}"/>
            </c:ext>
          </c:extLst>
        </c:ser>
        <c:ser>
          <c:idx val="8"/>
          <c:order val="7"/>
          <c:tx>
            <c:strRef>
              <c:f>'Electricity Generation'!$B$173</c:f>
              <c:strCache>
                <c:ptCount val="1"/>
                <c:pt idx="0">
                  <c:v>Interconnector Ireland (Electricity)</c:v>
                </c:pt>
              </c:strCache>
            </c:strRef>
          </c:tx>
          <c:spPr>
            <a:solidFill>
              <a:schemeClr val="accent3">
                <a:lumMod val="60000"/>
              </a:schemeClr>
            </a:solidFill>
            <a:ln>
              <a:noFill/>
            </a:ln>
            <a:effectLst/>
          </c:spPr>
          <c:invertIfNegative val="0"/>
          <c:cat>
            <c:numRef>
              <c:f>'Electricity Generation'!$C$165:$H$165</c:f>
              <c:numCache>
                <c:formatCode>General</c:formatCode>
                <c:ptCount val="6"/>
                <c:pt idx="0">
                  <c:v>2015</c:v>
                </c:pt>
                <c:pt idx="1">
                  <c:v>2020</c:v>
                </c:pt>
                <c:pt idx="2">
                  <c:v>2025</c:v>
                </c:pt>
                <c:pt idx="3">
                  <c:v>2030</c:v>
                </c:pt>
                <c:pt idx="4">
                  <c:v>2040</c:v>
                </c:pt>
                <c:pt idx="5">
                  <c:v>2050</c:v>
                </c:pt>
              </c:numCache>
            </c:numRef>
          </c:cat>
          <c:val>
            <c:numRef>
              <c:f>'Electricity Generation'!$C$173:$H$173</c:f>
              <c:numCache>
                <c:formatCode>General</c:formatCode>
                <c:ptCount val="6"/>
                <c:pt idx="0">
                  <c:v>0.99999000000000005</c:v>
                </c:pt>
                <c:pt idx="1">
                  <c:v>0.99997999999999998</c:v>
                </c:pt>
                <c:pt idx="2">
                  <c:v>1.49997</c:v>
                </c:pt>
                <c:pt idx="3">
                  <c:v>1.49996</c:v>
                </c:pt>
                <c:pt idx="4">
                  <c:v>1.4999400000000001</c:v>
                </c:pt>
                <c:pt idx="5">
                  <c:v>1.4999199999999999</c:v>
                </c:pt>
              </c:numCache>
            </c:numRef>
          </c:val>
          <c:extLst>
            <c:ext xmlns:c16="http://schemas.microsoft.com/office/drawing/2014/chart" uri="{C3380CC4-5D6E-409C-BE32-E72D297353CC}">
              <c16:uniqueId val="{00000008-6B33-4564-B7C5-7AA41E58B927}"/>
            </c:ext>
          </c:extLst>
        </c:ser>
        <c:ser>
          <c:idx val="9"/>
          <c:order val="8"/>
          <c:tx>
            <c:strRef>
              <c:f>'Electricity Generation'!$B$174</c:f>
              <c:strCache>
                <c:ptCount val="1"/>
                <c:pt idx="0">
                  <c:v>Large Scale Ground Mounted Solar PV</c:v>
                </c:pt>
              </c:strCache>
            </c:strRef>
          </c:tx>
          <c:spPr>
            <a:solidFill>
              <a:schemeClr val="accent4">
                <a:lumMod val="60000"/>
              </a:schemeClr>
            </a:solidFill>
            <a:ln>
              <a:noFill/>
            </a:ln>
            <a:effectLst/>
          </c:spPr>
          <c:invertIfNegative val="0"/>
          <c:cat>
            <c:numRef>
              <c:f>'Electricity Generation'!$C$165:$H$165</c:f>
              <c:numCache>
                <c:formatCode>General</c:formatCode>
                <c:ptCount val="6"/>
                <c:pt idx="0">
                  <c:v>2015</c:v>
                </c:pt>
                <c:pt idx="1">
                  <c:v>2020</c:v>
                </c:pt>
                <c:pt idx="2">
                  <c:v>2025</c:v>
                </c:pt>
                <c:pt idx="3">
                  <c:v>2030</c:v>
                </c:pt>
                <c:pt idx="4">
                  <c:v>2040</c:v>
                </c:pt>
                <c:pt idx="5">
                  <c:v>2050</c:v>
                </c:pt>
              </c:numCache>
            </c:numRef>
          </c:cat>
          <c:val>
            <c:numRef>
              <c:f>'Electricity Generation'!$C$174:$H$174</c:f>
              <c:numCache>
                <c:formatCode>General</c:formatCode>
                <c:ptCount val="6"/>
                <c:pt idx="0">
                  <c:v>0.831000000058846</c:v>
                </c:pt>
                <c:pt idx="1">
                  <c:v>0.83100000325659151</c:v>
                </c:pt>
                <c:pt idx="2">
                  <c:v>0.8310000081169715</c:v>
                </c:pt>
                <c:pt idx="3">
                  <c:v>0.8310000580258351</c:v>
                </c:pt>
                <c:pt idx="4">
                  <c:v>10.831000053821821</c:v>
                </c:pt>
                <c:pt idx="5">
                  <c:v>19.171924456294562</c:v>
                </c:pt>
              </c:numCache>
            </c:numRef>
          </c:val>
          <c:extLst>
            <c:ext xmlns:c16="http://schemas.microsoft.com/office/drawing/2014/chart" uri="{C3380CC4-5D6E-409C-BE32-E72D297353CC}">
              <c16:uniqueId val="{00000009-6B33-4564-B7C5-7AA41E58B927}"/>
            </c:ext>
          </c:extLst>
        </c:ser>
        <c:ser>
          <c:idx val="10"/>
          <c:order val="9"/>
          <c:tx>
            <c:strRef>
              <c:f>'Electricity Generation'!$B$175</c:f>
              <c:strCache>
                <c:ptCount val="1"/>
                <c:pt idx="0">
                  <c:v>Micro Solar PV</c:v>
                </c:pt>
              </c:strCache>
            </c:strRef>
          </c:tx>
          <c:spPr>
            <a:solidFill>
              <a:schemeClr val="accent5">
                <a:lumMod val="60000"/>
              </a:schemeClr>
            </a:solidFill>
            <a:ln>
              <a:noFill/>
            </a:ln>
            <a:effectLst/>
          </c:spPr>
          <c:invertIfNegative val="0"/>
          <c:cat>
            <c:numRef>
              <c:f>'Electricity Generation'!$C$165:$H$165</c:f>
              <c:numCache>
                <c:formatCode>General</c:formatCode>
                <c:ptCount val="6"/>
                <c:pt idx="0">
                  <c:v>2015</c:v>
                </c:pt>
                <c:pt idx="1">
                  <c:v>2020</c:v>
                </c:pt>
                <c:pt idx="2">
                  <c:v>2025</c:v>
                </c:pt>
                <c:pt idx="3">
                  <c:v>2030</c:v>
                </c:pt>
                <c:pt idx="4">
                  <c:v>2040</c:v>
                </c:pt>
                <c:pt idx="5">
                  <c:v>2050</c:v>
                </c:pt>
              </c:numCache>
            </c:numRef>
          </c:cat>
          <c:val>
            <c:numRef>
              <c:f>'Electricity Generation'!$C$175:$H$175</c:f>
              <c:numCache>
                <c:formatCode>General</c:formatCode>
                <c:ptCount val="6"/>
                <c:pt idx="0">
                  <c:v>2.205999999988649</c:v>
                </c:pt>
                <c:pt idx="1">
                  <c:v>2.2060000011627849</c:v>
                </c:pt>
                <c:pt idx="2">
                  <c:v>2.206000003801412</c:v>
                </c:pt>
                <c:pt idx="3">
                  <c:v>2.2060000105135797</c:v>
                </c:pt>
                <c:pt idx="4">
                  <c:v>53.602195994216252</c:v>
                </c:pt>
                <c:pt idx="5">
                  <c:v>53.602196078998794</c:v>
                </c:pt>
              </c:numCache>
            </c:numRef>
          </c:val>
          <c:extLst>
            <c:ext xmlns:c16="http://schemas.microsoft.com/office/drawing/2014/chart" uri="{C3380CC4-5D6E-409C-BE32-E72D297353CC}">
              <c16:uniqueId val="{0000000A-6B33-4564-B7C5-7AA41E58B927}"/>
            </c:ext>
          </c:extLst>
        </c:ser>
        <c:ser>
          <c:idx val="11"/>
          <c:order val="10"/>
          <c:tx>
            <c:strRef>
              <c:f>'Electricity Generation'!$B$176</c:f>
              <c:strCache>
                <c:ptCount val="1"/>
                <c:pt idx="0">
                  <c:v>Nuclear (Legacy)</c:v>
                </c:pt>
              </c:strCache>
            </c:strRef>
          </c:tx>
          <c:spPr>
            <a:solidFill>
              <a:schemeClr val="accent6">
                <a:lumMod val="60000"/>
              </a:schemeClr>
            </a:solidFill>
            <a:ln>
              <a:noFill/>
            </a:ln>
            <a:effectLst/>
          </c:spPr>
          <c:invertIfNegative val="0"/>
          <c:cat>
            <c:numRef>
              <c:f>'Electricity Generation'!$C$165:$H$165</c:f>
              <c:numCache>
                <c:formatCode>General</c:formatCode>
                <c:ptCount val="6"/>
                <c:pt idx="0">
                  <c:v>2015</c:v>
                </c:pt>
                <c:pt idx="1">
                  <c:v>2020</c:v>
                </c:pt>
                <c:pt idx="2">
                  <c:v>2025</c:v>
                </c:pt>
                <c:pt idx="3">
                  <c:v>2030</c:v>
                </c:pt>
                <c:pt idx="4">
                  <c:v>2040</c:v>
                </c:pt>
                <c:pt idx="5">
                  <c:v>2050</c:v>
                </c:pt>
              </c:numCache>
            </c:numRef>
          </c:cat>
          <c:val>
            <c:numRef>
              <c:f>'Electricity Generation'!$C$176:$H$176</c:f>
              <c:numCache>
                <c:formatCode>General</c:formatCode>
                <c:ptCount val="6"/>
                <c:pt idx="0">
                  <c:v>8.741000112</c:v>
                </c:pt>
                <c:pt idx="1">
                  <c:v>8.741000112</c:v>
                </c:pt>
                <c:pt idx="2">
                  <c:v>6.9809992000000003</c:v>
                </c:pt>
                <c:pt idx="3">
                  <c:v>3.6009990999999997</c:v>
                </c:pt>
                <c:pt idx="4">
                  <c:v>1.1910000000000001</c:v>
                </c:pt>
                <c:pt idx="5">
                  <c:v>1.1898089999999999</c:v>
                </c:pt>
              </c:numCache>
            </c:numRef>
          </c:val>
          <c:extLst>
            <c:ext xmlns:c16="http://schemas.microsoft.com/office/drawing/2014/chart" uri="{C3380CC4-5D6E-409C-BE32-E72D297353CC}">
              <c16:uniqueId val="{0000000B-6B33-4564-B7C5-7AA41E58B927}"/>
            </c:ext>
          </c:extLst>
        </c:ser>
        <c:ser>
          <c:idx val="12"/>
          <c:order val="11"/>
          <c:tx>
            <c:strRef>
              <c:f>'Electricity Generation'!$B$177</c:f>
              <c:strCache>
                <c:ptCount val="1"/>
                <c:pt idx="0">
                  <c:v>OCGT</c:v>
                </c:pt>
              </c:strCache>
            </c:strRef>
          </c:tx>
          <c:spPr>
            <a:solidFill>
              <a:schemeClr val="accent1">
                <a:lumMod val="80000"/>
                <a:lumOff val="20000"/>
              </a:schemeClr>
            </a:solidFill>
            <a:ln>
              <a:noFill/>
            </a:ln>
            <a:effectLst/>
          </c:spPr>
          <c:invertIfNegative val="0"/>
          <c:cat>
            <c:numRef>
              <c:f>'Electricity Generation'!$C$165:$H$165</c:f>
              <c:numCache>
                <c:formatCode>General</c:formatCode>
                <c:ptCount val="6"/>
                <c:pt idx="0">
                  <c:v>2015</c:v>
                </c:pt>
                <c:pt idx="1">
                  <c:v>2020</c:v>
                </c:pt>
                <c:pt idx="2">
                  <c:v>2025</c:v>
                </c:pt>
                <c:pt idx="3">
                  <c:v>2030</c:v>
                </c:pt>
                <c:pt idx="4">
                  <c:v>2040</c:v>
                </c:pt>
                <c:pt idx="5">
                  <c:v>2050</c:v>
                </c:pt>
              </c:numCache>
            </c:numRef>
          </c:cat>
          <c:val>
            <c:numRef>
              <c:f>'Electricity Generation'!$C$177:$H$177</c:f>
              <c:numCache>
                <c:formatCode>General</c:formatCode>
                <c:ptCount val="6"/>
                <c:pt idx="0">
                  <c:v>3.3164684510938072</c:v>
                </c:pt>
                <c:pt idx="1">
                  <c:v>2.8244090389568779</c:v>
                </c:pt>
                <c:pt idx="2">
                  <c:v>2.4832769605447198</c:v>
                </c:pt>
                <c:pt idx="3">
                  <c:v>2.3315816975334109</c:v>
                </c:pt>
                <c:pt idx="4">
                  <c:v>0.80903005515905646</c:v>
                </c:pt>
                <c:pt idx="5">
                  <c:v>0.85661940677133031</c:v>
                </c:pt>
              </c:numCache>
            </c:numRef>
          </c:val>
          <c:extLst>
            <c:ext xmlns:c16="http://schemas.microsoft.com/office/drawing/2014/chart" uri="{C3380CC4-5D6E-409C-BE32-E72D297353CC}">
              <c16:uniqueId val="{0000000C-6B33-4564-B7C5-7AA41E58B927}"/>
            </c:ext>
          </c:extLst>
        </c:ser>
        <c:ser>
          <c:idx val="13"/>
          <c:order val="12"/>
          <c:tx>
            <c:strRef>
              <c:f>'Electricity Generation'!$B$178</c:f>
              <c:strCache>
                <c:ptCount val="1"/>
                <c:pt idx="0">
                  <c:v>Offshore Wind (fixed)</c:v>
                </c:pt>
              </c:strCache>
            </c:strRef>
          </c:tx>
          <c:spPr>
            <a:solidFill>
              <a:schemeClr val="accent2">
                <a:lumMod val="80000"/>
                <a:lumOff val="20000"/>
              </a:schemeClr>
            </a:solidFill>
            <a:ln>
              <a:noFill/>
            </a:ln>
            <a:effectLst/>
          </c:spPr>
          <c:invertIfNegative val="0"/>
          <c:cat>
            <c:numRef>
              <c:f>'Electricity Generation'!$C$165:$H$165</c:f>
              <c:numCache>
                <c:formatCode>General</c:formatCode>
                <c:ptCount val="6"/>
                <c:pt idx="0">
                  <c:v>2015</c:v>
                </c:pt>
                <c:pt idx="1">
                  <c:v>2020</c:v>
                </c:pt>
                <c:pt idx="2">
                  <c:v>2025</c:v>
                </c:pt>
                <c:pt idx="3">
                  <c:v>2030</c:v>
                </c:pt>
                <c:pt idx="4">
                  <c:v>2040</c:v>
                </c:pt>
                <c:pt idx="5">
                  <c:v>2050</c:v>
                </c:pt>
              </c:numCache>
            </c:numRef>
          </c:cat>
          <c:val>
            <c:numRef>
              <c:f>'Electricity Generation'!$C$178:$H$178</c:f>
              <c:numCache>
                <c:formatCode>General</c:formatCode>
                <c:ptCount val="6"/>
                <c:pt idx="0">
                  <c:v>4.6190000001488762</c:v>
                </c:pt>
                <c:pt idx="1">
                  <c:v>4.6190000000974054</c:v>
                </c:pt>
                <c:pt idx="2">
                  <c:v>4.2457500006103626</c:v>
                </c:pt>
                <c:pt idx="3">
                  <c:v>6.1153519488217158</c:v>
                </c:pt>
                <c:pt idx="4">
                  <c:v>32.242851948919487</c:v>
                </c:pt>
                <c:pt idx="5">
                  <c:v>59.999999999883308</c:v>
                </c:pt>
              </c:numCache>
            </c:numRef>
          </c:val>
          <c:extLst>
            <c:ext xmlns:c16="http://schemas.microsoft.com/office/drawing/2014/chart" uri="{C3380CC4-5D6E-409C-BE32-E72D297353CC}">
              <c16:uniqueId val="{0000000D-6B33-4564-B7C5-7AA41E58B927}"/>
            </c:ext>
          </c:extLst>
        </c:ser>
        <c:ser>
          <c:idx val="14"/>
          <c:order val="13"/>
          <c:tx>
            <c:strRef>
              <c:f>'Electricity Generation'!$B$179</c:f>
              <c:strCache>
                <c:ptCount val="1"/>
                <c:pt idx="0">
                  <c:v>Oil Fired Generation</c:v>
                </c:pt>
              </c:strCache>
            </c:strRef>
          </c:tx>
          <c:spPr>
            <a:solidFill>
              <a:schemeClr val="accent3">
                <a:lumMod val="80000"/>
                <a:lumOff val="20000"/>
              </a:schemeClr>
            </a:solidFill>
            <a:ln>
              <a:noFill/>
            </a:ln>
            <a:effectLst/>
          </c:spPr>
          <c:invertIfNegative val="0"/>
          <c:cat>
            <c:numRef>
              <c:f>'Electricity Generation'!$C$165:$H$165</c:f>
              <c:numCache>
                <c:formatCode>General</c:formatCode>
                <c:ptCount val="6"/>
                <c:pt idx="0">
                  <c:v>2015</c:v>
                </c:pt>
                <c:pt idx="1">
                  <c:v>2020</c:v>
                </c:pt>
                <c:pt idx="2">
                  <c:v>2025</c:v>
                </c:pt>
                <c:pt idx="3">
                  <c:v>2030</c:v>
                </c:pt>
                <c:pt idx="4">
                  <c:v>2040</c:v>
                </c:pt>
                <c:pt idx="5">
                  <c:v>2050</c:v>
                </c:pt>
              </c:numCache>
            </c:numRef>
          </c:cat>
          <c:val>
            <c:numRef>
              <c:f>'Electricity Generation'!$C$179:$H$179</c:f>
              <c:numCache>
                <c:formatCode>General</c:formatCode>
                <c:ptCount val="6"/>
                <c:pt idx="0">
                  <c:v>6.6500000000000004E-2</c:v>
                </c:pt>
                <c:pt idx="1">
                  <c:v>0</c:v>
                </c:pt>
                <c:pt idx="2">
                  <c:v>0</c:v>
                </c:pt>
                <c:pt idx="3">
                  <c:v>0</c:v>
                </c:pt>
                <c:pt idx="4">
                  <c:v>0</c:v>
                </c:pt>
                <c:pt idx="5">
                  <c:v>0</c:v>
                </c:pt>
              </c:numCache>
            </c:numRef>
          </c:val>
          <c:extLst>
            <c:ext xmlns:c16="http://schemas.microsoft.com/office/drawing/2014/chart" uri="{C3380CC4-5D6E-409C-BE32-E72D297353CC}">
              <c16:uniqueId val="{0000000E-6B33-4564-B7C5-7AA41E58B927}"/>
            </c:ext>
          </c:extLst>
        </c:ser>
        <c:ser>
          <c:idx val="15"/>
          <c:order val="14"/>
          <c:tx>
            <c:strRef>
              <c:f>'Electricity Generation'!$B$180</c:f>
              <c:strCache>
                <c:ptCount val="1"/>
                <c:pt idx="0">
                  <c:v>Onshore Wind</c:v>
                </c:pt>
              </c:strCache>
            </c:strRef>
          </c:tx>
          <c:spPr>
            <a:solidFill>
              <a:schemeClr val="accent4">
                <a:lumMod val="80000"/>
                <a:lumOff val="20000"/>
              </a:schemeClr>
            </a:solidFill>
            <a:ln>
              <a:noFill/>
            </a:ln>
            <a:effectLst/>
          </c:spPr>
          <c:invertIfNegative val="0"/>
          <c:cat>
            <c:numRef>
              <c:f>'Electricity Generation'!$C$165:$H$165</c:f>
              <c:numCache>
                <c:formatCode>General</c:formatCode>
                <c:ptCount val="6"/>
                <c:pt idx="0">
                  <c:v>2015</c:v>
                </c:pt>
                <c:pt idx="1">
                  <c:v>2020</c:v>
                </c:pt>
                <c:pt idx="2">
                  <c:v>2025</c:v>
                </c:pt>
                <c:pt idx="3">
                  <c:v>2030</c:v>
                </c:pt>
                <c:pt idx="4">
                  <c:v>2040</c:v>
                </c:pt>
                <c:pt idx="5">
                  <c:v>2050</c:v>
                </c:pt>
              </c:numCache>
            </c:numRef>
          </c:cat>
          <c:val>
            <c:numRef>
              <c:f>'Electricity Generation'!$C$180:$H$180</c:f>
              <c:numCache>
                <c:formatCode>General</c:formatCode>
                <c:ptCount val="6"/>
                <c:pt idx="0">
                  <c:v>8.0000000002231904</c:v>
                </c:pt>
                <c:pt idx="1">
                  <c:v>14.421999999479562</c:v>
                </c:pt>
                <c:pt idx="2">
                  <c:v>15.721001040980756</c:v>
                </c:pt>
                <c:pt idx="3">
                  <c:v>19.64300104068078</c:v>
                </c:pt>
                <c:pt idx="4">
                  <c:v>17.377001041029544</c:v>
                </c:pt>
                <c:pt idx="5">
                  <c:v>19.99999999945263</c:v>
                </c:pt>
              </c:numCache>
            </c:numRef>
          </c:val>
          <c:extLst>
            <c:ext xmlns:c16="http://schemas.microsoft.com/office/drawing/2014/chart" uri="{C3380CC4-5D6E-409C-BE32-E72D297353CC}">
              <c16:uniqueId val="{0000000F-6B33-4564-B7C5-7AA41E58B927}"/>
            </c:ext>
          </c:extLst>
        </c:ser>
        <c:ser>
          <c:idx val="16"/>
          <c:order val="15"/>
          <c:tx>
            <c:strRef>
              <c:f>'Electricity Generation'!$B$181</c:f>
              <c:strCache>
                <c:ptCount val="1"/>
                <c:pt idx="0">
                  <c:v>PC Coal</c:v>
                </c:pt>
              </c:strCache>
            </c:strRef>
          </c:tx>
          <c:spPr>
            <a:solidFill>
              <a:schemeClr val="accent5">
                <a:lumMod val="80000"/>
                <a:lumOff val="20000"/>
              </a:schemeClr>
            </a:solidFill>
            <a:ln>
              <a:noFill/>
            </a:ln>
            <a:effectLst/>
          </c:spPr>
          <c:invertIfNegative val="0"/>
          <c:cat>
            <c:numRef>
              <c:f>'Electricity Generation'!$C$165:$H$165</c:f>
              <c:numCache>
                <c:formatCode>General</c:formatCode>
                <c:ptCount val="6"/>
                <c:pt idx="0">
                  <c:v>2015</c:v>
                </c:pt>
                <c:pt idx="1">
                  <c:v>2020</c:v>
                </c:pt>
                <c:pt idx="2">
                  <c:v>2025</c:v>
                </c:pt>
                <c:pt idx="3">
                  <c:v>2030</c:v>
                </c:pt>
                <c:pt idx="4">
                  <c:v>2040</c:v>
                </c:pt>
                <c:pt idx="5">
                  <c:v>2050</c:v>
                </c:pt>
              </c:numCache>
            </c:numRef>
          </c:cat>
          <c:val>
            <c:numRef>
              <c:f>'Electricity Generation'!$C$181:$H$181</c:f>
              <c:numCache>
                <c:formatCode>General</c:formatCode>
                <c:ptCount val="6"/>
                <c:pt idx="0">
                  <c:v>17.848392471560331</c:v>
                </c:pt>
                <c:pt idx="1">
                  <c:v>12.195480997777485</c:v>
                </c:pt>
                <c:pt idx="2">
                  <c:v>6.2971384803956196</c:v>
                </c:pt>
                <c:pt idx="3">
                  <c:v>2.0056692875219473</c:v>
                </c:pt>
                <c:pt idx="4">
                  <c:v>0</c:v>
                </c:pt>
                <c:pt idx="5">
                  <c:v>0</c:v>
                </c:pt>
              </c:numCache>
            </c:numRef>
          </c:val>
          <c:extLst>
            <c:ext xmlns:c16="http://schemas.microsoft.com/office/drawing/2014/chart" uri="{C3380CC4-5D6E-409C-BE32-E72D297353CC}">
              <c16:uniqueId val="{00000010-6B33-4564-B7C5-7AA41E58B927}"/>
            </c:ext>
          </c:extLst>
        </c:ser>
        <c:ser>
          <c:idx val="17"/>
          <c:order val="16"/>
          <c:tx>
            <c:strRef>
              <c:f>'Electricity Generation'!$B$182</c:f>
              <c:strCache>
                <c:ptCount val="1"/>
                <c:pt idx="0">
                  <c:v>Anaerobic Digestion CHP Plant</c:v>
                </c:pt>
              </c:strCache>
            </c:strRef>
          </c:tx>
          <c:spPr>
            <a:solidFill>
              <a:schemeClr val="accent6">
                <a:lumMod val="80000"/>
                <a:lumOff val="20000"/>
              </a:schemeClr>
            </a:solidFill>
            <a:ln>
              <a:noFill/>
            </a:ln>
            <a:effectLst/>
          </c:spPr>
          <c:invertIfNegative val="0"/>
          <c:cat>
            <c:numRef>
              <c:f>'Electricity Generation'!$C$165:$H$165</c:f>
              <c:numCache>
                <c:formatCode>General</c:formatCode>
                <c:ptCount val="6"/>
                <c:pt idx="0">
                  <c:v>2015</c:v>
                </c:pt>
                <c:pt idx="1">
                  <c:v>2020</c:v>
                </c:pt>
                <c:pt idx="2">
                  <c:v>2025</c:v>
                </c:pt>
                <c:pt idx="3">
                  <c:v>2030</c:v>
                </c:pt>
                <c:pt idx="4">
                  <c:v>2040</c:v>
                </c:pt>
                <c:pt idx="5">
                  <c:v>2050</c:v>
                </c:pt>
              </c:numCache>
            </c:numRef>
          </c:cat>
          <c:val>
            <c:numRef>
              <c:f>'Electricity Generation'!$C$182:$H$182</c:f>
              <c:numCache>
                <c:formatCode>General</c:formatCode>
                <c:ptCount val="6"/>
                <c:pt idx="0" formatCode="0">
                  <c:v>0</c:v>
                </c:pt>
                <c:pt idx="1">
                  <c:v>0.71013413436830353</c:v>
                </c:pt>
                <c:pt idx="2">
                  <c:v>0.71013423387973384</c:v>
                </c:pt>
                <c:pt idx="3">
                  <c:v>1.4120206548912098</c:v>
                </c:pt>
                <c:pt idx="4">
                  <c:v>0.70981644848689096</c:v>
                </c:pt>
                <c:pt idx="5">
                  <c:v>7.9301665051995998E-3</c:v>
                </c:pt>
              </c:numCache>
            </c:numRef>
          </c:val>
          <c:extLst>
            <c:ext xmlns:c16="http://schemas.microsoft.com/office/drawing/2014/chart" uri="{C3380CC4-5D6E-409C-BE32-E72D297353CC}">
              <c16:uniqueId val="{00000011-6B33-4564-B7C5-7AA41E58B927}"/>
            </c:ext>
          </c:extLst>
        </c:ser>
        <c:ser>
          <c:idx val="18"/>
          <c:order val="17"/>
          <c:tx>
            <c:strRef>
              <c:f>'Electricity Generation'!$B$183</c:f>
              <c:strCache>
                <c:ptCount val="1"/>
                <c:pt idx="0">
                  <c:v>Gas Macro CHP</c:v>
                </c:pt>
              </c:strCache>
            </c:strRef>
          </c:tx>
          <c:spPr>
            <a:solidFill>
              <a:schemeClr val="accent1">
                <a:lumMod val="80000"/>
              </a:schemeClr>
            </a:solidFill>
            <a:ln>
              <a:noFill/>
            </a:ln>
            <a:effectLst/>
          </c:spPr>
          <c:invertIfNegative val="0"/>
          <c:cat>
            <c:numRef>
              <c:f>'Electricity Generation'!$C$165:$H$165</c:f>
              <c:numCache>
                <c:formatCode>General</c:formatCode>
                <c:ptCount val="6"/>
                <c:pt idx="0">
                  <c:v>2015</c:v>
                </c:pt>
                <c:pt idx="1">
                  <c:v>2020</c:v>
                </c:pt>
                <c:pt idx="2">
                  <c:v>2025</c:v>
                </c:pt>
                <c:pt idx="3">
                  <c:v>2030</c:v>
                </c:pt>
                <c:pt idx="4">
                  <c:v>2040</c:v>
                </c:pt>
                <c:pt idx="5">
                  <c:v>2050</c:v>
                </c:pt>
              </c:numCache>
            </c:numRef>
          </c:cat>
          <c:val>
            <c:numRef>
              <c:f>'Electricity Generation'!$C$183:$H$183</c:f>
              <c:numCache>
                <c:formatCode>General</c:formatCode>
                <c:ptCount val="6"/>
                <c:pt idx="0">
                  <c:v>0</c:v>
                </c:pt>
                <c:pt idx="1">
                  <c:v>4.3645258660861899E-2</c:v>
                </c:pt>
                <c:pt idx="2">
                  <c:v>4.3645315556900204E-2</c:v>
                </c:pt>
                <c:pt idx="3">
                  <c:v>4.3645361475552112E-2</c:v>
                </c:pt>
                <c:pt idx="4">
                  <c:v>4.3645417784556884E-2</c:v>
                </c:pt>
                <c:pt idx="5">
                  <c:v>0</c:v>
                </c:pt>
              </c:numCache>
            </c:numRef>
          </c:val>
          <c:extLst>
            <c:ext xmlns:c16="http://schemas.microsoft.com/office/drawing/2014/chart" uri="{C3380CC4-5D6E-409C-BE32-E72D297353CC}">
              <c16:uniqueId val="{00000012-6B33-4564-B7C5-7AA41E58B927}"/>
            </c:ext>
          </c:extLst>
        </c:ser>
        <c:ser>
          <c:idx val="19"/>
          <c:order val="18"/>
          <c:tx>
            <c:strRef>
              <c:f>'Electricity Generation'!$B$184</c:f>
              <c:strCache>
                <c:ptCount val="1"/>
                <c:pt idx="0">
                  <c:v>Geothermal Plant (EGS) Electricity &amp; Heat</c:v>
                </c:pt>
              </c:strCache>
            </c:strRef>
          </c:tx>
          <c:spPr>
            <a:solidFill>
              <a:schemeClr val="accent2">
                <a:lumMod val="80000"/>
              </a:schemeClr>
            </a:solidFill>
            <a:ln>
              <a:noFill/>
            </a:ln>
            <a:effectLst/>
          </c:spPr>
          <c:invertIfNegative val="0"/>
          <c:cat>
            <c:numRef>
              <c:f>'Electricity Generation'!$C$165:$H$165</c:f>
              <c:numCache>
                <c:formatCode>General</c:formatCode>
                <c:ptCount val="6"/>
                <c:pt idx="0">
                  <c:v>2015</c:v>
                </c:pt>
                <c:pt idx="1">
                  <c:v>2020</c:v>
                </c:pt>
                <c:pt idx="2">
                  <c:v>2025</c:v>
                </c:pt>
                <c:pt idx="3">
                  <c:v>2030</c:v>
                </c:pt>
                <c:pt idx="4">
                  <c:v>2040</c:v>
                </c:pt>
                <c:pt idx="5">
                  <c:v>2050</c:v>
                </c:pt>
              </c:numCache>
            </c:numRef>
          </c:cat>
          <c:val>
            <c:numRef>
              <c:f>'Electricity Generation'!$C$184:$H$184</c:f>
              <c:numCache>
                <c:formatCode>General</c:formatCode>
                <c:ptCount val="6"/>
                <c:pt idx="0">
                  <c:v>0</c:v>
                </c:pt>
                <c:pt idx="1">
                  <c:v>1.6874117720941644E-2</c:v>
                </c:pt>
                <c:pt idx="2">
                  <c:v>1.6874126864138791E-2</c:v>
                </c:pt>
                <c:pt idx="3">
                  <c:v>0.70070925085902269</c:v>
                </c:pt>
                <c:pt idx="4">
                  <c:v>4.6553518619658201</c:v>
                </c:pt>
                <c:pt idx="5">
                  <c:v>9.3000000000009617</c:v>
                </c:pt>
              </c:numCache>
            </c:numRef>
          </c:val>
          <c:extLst>
            <c:ext xmlns:c16="http://schemas.microsoft.com/office/drawing/2014/chart" uri="{C3380CC4-5D6E-409C-BE32-E72D297353CC}">
              <c16:uniqueId val="{00000013-6B33-4564-B7C5-7AA41E58B927}"/>
            </c:ext>
          </c:extLst>
        </c:ser>
        <c:ser>
          <c:idx val="20"/>
          <c:order val="19"/>
          <c:tx>
            <c:strRef>
              <c:f>'Electricity Generation'!$B$185</c:f>
              <c:strCache>
                <c:ptCount val="1"/>
                <c:pt idx="0">
                  <c:v>Interconnector Nordel (Electricity)</c:v>
                </c:pt>
              </c:strCache>
            </c:strRef>
          </c:tx>
          <c:spPr>
            <a:solidFill>
              <a:schemeClr val="accent3">
                <a:lumMod val="80000"/>
              </a:schemeClr>
            </a:solidFill>
            <a:ln>
              <a:noFill/>
            </a:ln>
            <a:effectLst/>
          </c:spPr>
          <c:invertIfNegative val="0"/>
          <c:cat>
            <c:numRef>
              <c:f>'Electricity Generation'!$C$165:$H$165</c:f>
              <c:numCache>
                <c:formatCode>General</c:formatCode>
                <c:ptCount val="6"/>
                <c:pt idx="0">
                  <c:v>2015</c:v>
                </c:pt>
                <c:pt idx="1">
                  <c:v>2020</c:v>
                </c:pt>
                <c:pt idx="2">
                  <c:v>2025</c:v>
                </c:pt>
                <c:pt idx="3">
                  <c:v>2030</c:v>
                </c:pt>
                <c:pt idx="4">
                  <c:v>2040</c:v>
                </c:pt>
                <c:pt idx="5">
                  <c:v>2050</c:v>
                </c:pt>
              </c:numCache>
            </c:numRef>
          </c:cat>
          <c:val>
            <c:numRef>
              <c:f>'Electricity Generation'!$C$185:$H$185</c:f>
              <c:numCache>
                <c:formatCode>General</c:formatCode>
                <c:ptCount val="6"/>
                <c:pt idx="0">
                  <c:v>0</c:v>
                </c:pt>
                <c:pt idx="1">
                  <c:v>1.4</c:v>
                </c:pt>
                <c:pt idx="2">
                  <c:v>4.2</c:v>
                </c:pt>
                <c:pt idx="3">
                  <c:v>4.2</c:v>
                </c:pt>
                <c:pt idx="4">
                  <c:v>4.2</c:v>
                </c:pt>
                <c:pt idx="5">
                  <c:v>4.2</c:v>
                </c:pt>
              </c:numCache>
            </c:numRef>
          </c:val>
          <c:extLst>
            <c:ext xmlns:c16="http://schemas.microsoft.com/office/drawing/2014/chart" uri="{C3380CC4-5D6E-409C-BE32-E72D297353CC}">
              <c16:uniqueId val="{00000014-6B33-4564-B7C5-7AA41E58B927}"/>
            </c:ext>
          </c:extLst>
        </c:ser>
        <c:ser>
          <c:idx val="21"/>
          <c:order val="20"/>
          <c:tx>
            <c:strRef>
              <c:f>'Electricity Generation'!$B$186</c:f>
              <c:strCache>
                <c:ptCount val="1"/>
                <c:pt idx="0">
                  <c:v>Nuclear (Gen III)</c:v>
                </c:pt>
              </c:strCache>
            </c:strRef>
          </c:tx>
          <c:spPr>
            <a:solidFill>
              <a:schemeClr val="accent4">
                <a:lumMod val="80000"/>
              </a:schemeClr>
            </a:solidFill>
            <a:ln>
              <a:noFill/>
            </a:ln>
            <a:effectLst/>
          </c:spPr>
          <c:invertIfNegative val="0"/>
          <c:cat>
            <c:numRef>
              <c:f>'Electricity Generation'!$C$165:$H$165</c:f>
              <c:numCache>
                <c:formatCode>General</c:formatCode>
                <c:ptCount val="6"/>
                <c:pt idx="0">
                  <c:v>2015</c:v>
                </c:pt>
                <c:pt idx="1">
                  <c:v>2020</c:v>
                </c:pt>
                <c:pt idx="2">
                  <c:v>2025</c:v>
                </c:pt>
                <c:pt idx="3">
                  <c:v>2030</c:v>
                </c:pt>
                <c:pt idx="4">
                  <c:v>2040</c:v>
                </c:pt>
                <c:pt idx="5">
                  <c:v>2050</c:v>
                </c:pt>
              </c:numCache>
            </c:numRef>
          </c:cat>
          <c:val>
            <c:numRef>
              <c:f>'Electricity Generation'!$C$186:$H$186</c:f>
              <c:numCache>
                <c:formatCode>General</c:formatCode>
                <c:ptCount val="6"/>
                <c:pt idx="0">
                  <c:v>0</c:v>
                </c:pt>
                <c:pt idx="1">
                  <c:v>0</c:v>
                </c:pt>
                <c:pt idx="2">
                  <c:v>0.69999996098021688</c:v>
                </c:pt>
                <c:pt idx="3">
                  <c:v>3.1999999608204419</c:v>
                </c:pt>
                <c:pt idx="4">
                  <c:v>3.1999999973536255</c:v>
                </c:pt>
                <c:pt idx="5">
                  <c:v>3.1999999999982744</c:v>
                </c:pt>
              </c:numCache>
            </c:numRef>
          </c:val>
          <c:extLst>
            <c:ext xmlns:c16="http://schemas.microsoft.com/office/drawing/2014/chart" uri="{C3380CC4-5D6E-409C-BE32-E72D297353CC}">
              <c16:uniqueId val="{00000015-6B33-4564-B7C5-7AA41E58B927}"/>
            </c:ext>
          </c:extLst>
        </c:ser>
        <c:ser>
          <c:idx val="22"/>
          <c:order val="21"/>
          <c:tx>
            <c:strRef>
              <c:f>'Electricity Generation'!$B$187</c:f>
              <c:strCache>
                <c:ptCount val="1"/>
                <c:pt idx="0">
                  <c:v>Offshore Wind (floating)</c:v>
                </c:pt>
              </c:strCache>
            </c:strRef>
          </c:tx>
          <c:spPr>
            <a:solidFill>
              <a:schemeClr val="accent5">
                <a:lumMod val="80000"/>
              </a:schemeClr>
            </a:solidFill>
            <a:ln>
              <a:noFill/>
            </a:ln>
            <a:effectLst/>
          </c:spPr>
          <c:invertIfNegative val="0"/>
          <c:cat>
            <c:numRef>
              <c:f>'Electricity Generation'!$C$165:$H$165</c:f>
              <c:numCache>
                <c:formatCode>General</c:formatCode>
                <c:ptCount val="6"/>
                <c:pt idx="0">
                  <c:v>2015</c:v>
                </c:pt>
                <c:pt idx="1">
                  <c:v>2020</c:v>
                </c:pt>
                <c:pt idx="2">
                  <c:v>2025</c:v>
                </c:pt>
                <c:pt idx="3">
                  <c:v>2030</c:v>
                </c:pt>
                <c:pt idx="4">
                  <c:v>2040</c:v>
                </c:pt>
                <c:pt idx="5">
                  <c:v>2050</c:v>
                </c:pt>
              </c:numCache>
            </c:numRef>
          </c:cat>
          <c:val>
            <c:numRef>
              <c:f>'Electricity Generation'!$C$187:$H$187</c:f>
              <c:numCache>
                <c:formatCode>General</c:formatCode>
                <c:ptCount val="6"/>
                <c:pt idx="0">
                  <c:v>0</c:v>
                </c:pt>
                <c:pt idx="1">
                  <c:v>0</c:v>
                </c:pt>
                <c:pt idx="2">
                  <c:v>0</c:v>
                </c:pt>
                <c:pt idx="3">
                  <c:v>0</c:v>
                </c:pt>
                <c:pt idx="4">
                  <c:v>27.16015347212911</c:v>
                </c:pt>
                <c:pt idx="5">
                  <c:v>57.160153405154965</c:v>
                </c:pt>
              </c:numCache>
            </c:numRef>
          </c:val>
          <c:extLst>
            <c:ext xmlns:c16="http://schemas.microsoft.com/office/drawing/2014/chart" uri="{C3380CC4-5D6E-409C-BE32-E72D297353CC}">
              <c16:uniqueId val="{00000016-6B33-4564-B7C5-7AA41E58B927}"/>
            </c:ext>
          </c:extLst>
        </c:ser>
        <c:ser>
          <c:idx val="23"/>
          <c:order val="22"/>
          <c:tx>
            <c:strRef>
              <c:f>'Electricity Generation'!$B$188</c:f>
              <c:strCache>
                <c:ptCount val="1"/>
                <c:pt idx="0">
                  <c:v>Tidal Stream</c:v>
                </c:pt>
              </c:strCache>
            </c:strRef>
          </c:tx>
          <c:spPr>
            <a:solidFill>
              <a:schemeClr val="accent6">
                <a:lumMod val="80000"/>
              </a:schemeClr>
            </a:solidFill>
            <a:ln>
              <a:noFill/>
            </a:ln>
            <a:effectLst/>
          </c:spPr>
          <c:invertIfNegative val="0"/>
          <c:cat>
            <c:numRef>
              <c:f>'Electricity Generation'!$C$165:$H$165</c:f>
              <c:numCache>
                <c:formatCode>General</c:formatCode>
                <c:ptCount val="6"/>
                <c:pt idx="0">
                  <c:v>2015</c:v>
                </c:pt>
                <c:pt idx="1">
                  <c:v>2020</c:v>
                </c:pt>
                <c:pt idx="2">
                  <c:v>2025</c:v>
                </c:pt>
                <c:pt idx="3">
                  <c:v>2030</c:v>
                </c:pt>
                <c:pt idx="4">
                  <c:v>2040</c:v>
                </c:pt>
                <c:pt idx="5">
                  <c:v>2050</c:v>
                </c:pt>
              </c:numCache>
            </c:numRef>
          </c:cat>
          <c:val>
            <c:numRef>
              <c:f>'Electricity Generation'!$C$188:$H$188</c:f>
              <c:numCache>
                <c:formatCode>General</c:formatCode>
                <c:ptCount val="6"/>
                <c:pt idx="0">
                  <c:v>0</c:v>
                </c:pt>
                <c:pt idx="1">
                  <c:v>0</c:v>
                </c:pt>
                <c:pt idx="2">
                  <c:v>0</c:v>
                </c:pt>
                <c:pt idx="3">
                  <c:v>0</c:v>
                </c:pt>
                <c:pt idx="4">
                  <c:v>2.3365923879316699</c:v>
                </c:pt>
                <c:pt idx="5">
                  <c:v>12.336592385631038</c:v>
                </c:pt>
              </c:numCache>
            </c:numRef>
          </c:val>
          <c:extLst>
            <c:ext xmlns:c16="http://schemas.microsoft.com/office/drawing/2014/chart" uri="{C3380CC4-5D6E-409C-BE32-E72D297353CC}">
              <c16:uniqueId val="{00000017-6B33-4564-B7C5-7AA41E58B927}"/>
            </c:ext>
          </c:extLst>
        </c:ser>
        <c:ser>
          <c:idx val="24"/>
          <c:order val="23"/>
          <c:tx>
            <c:strRef>
              <c:f>'Electricity Generation'!$B$189</c:f>
              <c:strCache>
                <c:ptCount val="1"/>
                <c:pt idx="0">
                  <c:v>Wave Power</c:v>
                </c:pt>
              </c:strCache>
            </c:strRef>
          </c:tx>
          <c:spPr>
            <a:solidFill>
              <a:schemeClr val="accent1">
                <a:lumMod val="60000"/>
                <a:lumOff val="40000"/>
              </a:schemeClr>
            </a:solidFill>
            <a:ln>
              <a:noFill/>
            </a:ln>
            <a:effectLst/>
          </c:spPr>
          <c:invertIfNegative val="0"/>
          <c:cat>
            <c:numRef>
              <c:f>'Electricity Generation'!$C$165:$H$165</c:f>
              <c:numCache>
                <c:formatCode>General</c:formatCode>
                <c:ptCount val="6"/>
                <c:pt idx="0">
                  <c:v>2015</c:v>
                </c:pt>
                <c:pt idx="1">
                  <c:v>2020</c:v>
                </c:pt>
                <c:pt idx="2">
                  <c:v>2025</c:v>
                </c:pt>
                <c:pt idx="3">
                  <c:v>2030</c:v>
                </c:pt>
                <c:pt idx="4">
                  <c:v>2040</c:v>
                </c:pt>
                <c:pt idx="5">
                  <c:v>2050</c:v>
                </c:pt>
              </c:numCache>
            </c:numRef>
          </c:cat>
          <c:val>
            <c:numRef>
              <c:f>'Electricity Generation'!$C$189:$H$189</c:f>
              <c:numCache>
                <c:formatCode>General</c:formatCode>
                <c:ptCount val="6"/>
                <c:pt idx="0">
                  <c:v>0</c:v>
                </c:pt>
                <c:pt idx="1">
                  <c:v>0</c:v>
                </c:pt>
                <c:pt idx="2">
                  <c:v>0</c:v>
                </c:pt>
                <c:pt idx="3">
                  <c:v>0</c:v>
                </c:pt>
                <c:pt idx="4">
                  <c:v>5.0000000044185899</c:v>
                </c:pt>
                <c:pt idx="5">
                  <c:v>15.000000003629305</c:v>
                </c:pt>
              </c:numCache>
            </c:numRef>
          </c:val>
          <c:extLst>
            <c:ext xmlns:c16="http://schemas.microsoft.com/office/drawing/2014/chart" uri="{C3380CC4-5D6E-409C-BE32-E72D297353CC}">
              <c16:uniqueId val="{00000018-6B33-4564-B7C5-7AA41E58B927}"/>
            </c:ext>
          </c:extLst>
        </c:ser>
        <c:ser>
          <c:idx val="25"/>
          <c:order val="24"/>
          <c:tx>
            <c:strRef>
              <c:f>'Electricity Generation'!$B$190</c:f>
              <c:strCache>
                <c:ptCount val="1"/>
                <c:pt idx="0">
                  <c:v>Tidal Range</c:v>
                </c:pt>
              </c:strCache>
            </c:strRef>
          </c:tx>
          <c:spPr>
            <a:solidFill>
              <a:schemeClr val="accent2">
                <a:lumMod val="60000"/>
                <a:lumOff val="40000"/>
              </a:schemeClr>
            </a:solidFill>
            <a:ln>
              <a:noFill/>
            </a:ln>
            <a:effectLst/>
          </c:spPr>
          <c:invertIfNegative val="0"/>
          <c:cat>
            <c:numRef>
              <c:f>'Electricity Generation'!$C$165:$H$165</c:f>
              <c:numCache>
                <c:formatCode>General</c:formatCode>
                <c:ptCount val="6"/>
                <c:pt idx="0">
                  <c:v>2015</c:v>
                </c:pt>
                <c:pt idx="1">
                  <c:v>2020</c:v>
                </c:pt>
                <c:pt idx="2">
                  <c:v>2025</c:v>
                </c:pt>
                <c:pt idx="3">
                  <c:v>2030</c:v>
                </c:pt>
                <c:pt idx="4">
                  <c:v>2040</c:v>
                </c:pt>
                <c:pt idx="5">
                  <c:v>2050</c:v>
                </c:pt>
              </c:numCache>
            </c:numRef>
          </c:cat>
          <c:val>
            <c:numRef>
              <c:f>'Electricity Generation'!$C$190:$H$190</c:f>
              <c:numCache>
                <c:formatCode>General</c:formatCode>
                <c:ptCount val="6"/>
                <c:pt idx="0">
                  <c:v>0</c:v>
                </c:pt>
                <c:pt idx="1">
                  <c:v>0</c:v>
                </c:pt>
                <c:pt idx="2">
                  <c:v>0</c:v>
                </c:pt>
                <c:pt idx="3">
                  <c:v>0</c:v>
                </c:pt>
                <c:pt idx="4">
                  <c:v>0</c:v>
                </c:pt>
                <c:pt idx="5">
                  <c:v>1.0280993276625339</c:v>
                </c:pt>
              </c:numCache>
            </c:numRef>
          </c:val>
          <c:extLst>
            <c:ext xmlns:c16="http://schemas.microsoft.com/office/drawing/2014/chart" uri="{C3380CC4-5D6E-409C-BE32-E72D297353CC}">
              <c16:uniqueId val="{00000019-6B33-4564-B7C5-7AA41E58B927}"/>
            </c:ext>
          </c:extLst>
        </c:ser>
        <c:dLbls>
          <c:showLegendKey val="0"/>
          <c:showVal val="0"/>
          <c:showCatName val="0"/>
          <c:showSerName val="0"/>
          <c:showPercent val="0"/>
          <c:showBubbleSize val="0"/>
        </c:dLbls>
        <c:gapWidth val="150"/>
        <c:overlap val="100"/>
        <c:axId val="1329723375"/>
        <c:axId val="1931209519"/>
      </c:barChart>
      <c:catAx>
        <c:axId val="1329723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1209519"/>
        <c:crosses val="autoZero"/>
        <c:auto val="1"/>
        <c:lblAlgn val="ctr"/>
        <c:lblOffset val="100"/>
        <c:noMultiLvlLbl val="0"/>
      </c:catAx>
      <c:valAx>
        <c:axId val="19312095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723375"/>
        <c:crosses val="autoZero"/>
        <c:crossBetween val="between"/>
      </c:valAx>
      <c:spPr>
        <a:noFill/>
        <a:ln>
          <a:noFill/>
        </a:ln>
        <a:effectLst/>
      </c:spPr>
    </c:plotArea>
    <c:legend>
      <c:legendPos val="r"/>
      <c:layout>
        <c:manualLayout>
          <c:xMode val="edge"/>
          <c:yMode val="edge"/>
          <c:x val="0.755664708235399"/>
          <c:y val="1.0757418650014026E-2"/>
          <c:w val="0.23652956623419327"/>
          <c:h val="0.964789210338525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Electricity Generation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col"/>
        <c:grouping val="stacked"/>
        <c:varyColors val="0"/>
        <c:ser>
          <c:idx val="1"/>
          <c:order val="0"/>
          <c:tx>
            <c:strRef>
              <c:f>'Electricity Generation'!$B$294</c:f>
              <c:strCache>
                <c:ptCount val="1"/>
                <c:pt idx="0">
                  <c:v>Biomass Fired Generation</c:v>
                </c:pt>
              </c:strCache>
            </c:strRef>
          </c:tx>
          <c:spPr>
            <a:solidFill>
              <a:schemeClr val="accent2"/>
            </a:solidFill>
            <a:ln>
              <a:noFill/>
            </a:ln>
            <a:effectLst/>
          </c:spPr>
          <c:invertIfNegative val="0"/>
          <c:cat>
            <c:numRef>
              <c:f>'Electricity Generation'!$C$293:$H$293</c:f>
              <c:numCache>
                <c:formatCode>General</c:formatCode>
                <c:ptCount val="6"/>
                <c:pt idx="0">
                  <c:v>2015</c:v>
                </c:pt>
                <c:pt idx="1">
                  <c:v>2020</c:v>
                </c:pt>
                <c:pt idx="2">
                  <c:v>2025</c:v>
                </c:pt>
                <c:pt idx="3">
                  <c:v>2030</c:v>
                </c:pt>
                <c:pt idx="4">
                  <c:v>2040</c:v>
                </c:pt>
                <c:pt idx="5">
                  <c:v>2050</c:v>
                </c:pt>
              </c:numCache>
            </c:numRef>
          </c:cat>
          <c:val>
            <c:numRef>
              <c:f>'Electricity Generation'!$C$294:$H$294</c:f>
              <c:numCache>
                <c:formatCode>General</c:formatCode>
                <c:ptCount val="6"/>
                <c:pt idx="0">
                  <c:v>3.4799999999999998E-2</c:v>
                </c:pt>
                <c:pt idx="1">
                  <c:v>2.7799999999999998E-2</c:v>
                </c:pt>
                <c:pt idx="2">
                  <c:v>2.0899999999999998E-2</c:v>
                </c:pt>
                <c:pt idx="3">
                  <c:v>5.57E-2</c:v>
                </c:pt>
                <c:pt idx="4">
                  <c:v>0</c:v>
                </c:pt>
                <c:pt idx="5">
                  <c:v>0</c:v>
                </c:pt>
              </c:numCache>
            </c:numRef>
          </c:val>
          <c:extLst>
            <c:ext xmlns:c16="http://schemas.microsoft.com/office/drawing/2014/chart" uri="{C3380CC4-5D6E-409C-BE32-E72D297353CC}">
              <c16:uniqueId val="{00000001-0D48-4D32-A5A9-6AF257D38CE8}"/>
            </c:ext>
          </c:extLst>
        </c:ser>
        <c:ser>
          <c:idx val="2"/>
          <c:order val="1"/>
          <c:tx>
            <c:strRef>
              <c:f>'Electricity Generation'!$B$295</c:f>
              <c:strCache>
                <c:ptCount val="1"/>
                <c:pt idx="0">
                  <c:v>CCGT</c:v>
                </c:pt>
              </c:strCache>
            </c:strRef>
          </c:tx>
          <c:spPr>
            <a:solidFill>
              <a:schemeClr val="accent3"/>
            </a:solidFill>
            <a:ln>
              <a:noFill/>
            </a:ln>
            <a:effectLst/>
          </c:spPr>
          <c:invertIfNegative val="0"/>
          <c:cat>
            <c:numRef>
              <c:f>'Electricity Generation'!$C$293:$H$293</c:f>
              <c:numCache>
                <c:formatCode>General</c:formatCode>
                <c:ptCount val="6"/>
                <c:pt idx="0">
                  <c:v>2015</c:v>
                </c:pt>
                <c:pt idx="1">
                  <c:v>2020</c:v>
                </c:pt>
                <c:pt idx="2">
                  <c:v>2025</c:v>
                </c:pt>
                <c:pt idx="3">
                  <c:v>2030</c:v>
                </c:pt>
                <c:pt idx="4">
                  <c:v>2040</c:v>
                </c:pt>
                <c:pt idx="5">
                  <c:v>2050</c:v>
                </c:pt>
              </c:numCache>
            </c:numRef>
          </c:cat>
          <c:val>
            <c:numRef>
              <c:f>'Electricity Generation'!$C$295:$H$295</c:f>
              <c:numCache>
                <c:formatCode>General</c:formatCode>
                <c:ptCount val="6"/>
                <c:pt idx="0">
                  <c:v>108.01130000000001</c:v>
                </c:pt>
                <c:pt idx="1">
                  <c:v>166.49100000000001</c:v>
                </c:pt>
                <c:pt idx="2">
                  <c:v>228.84809999999999</c:v>
                </c:pt>
                <c:pt idx="3">
                  <c:v>274.24829999999997</c:v>
                </c:pt>
                <c:pt idx="4">
                  <c:v>48.338900000000002</c:v>
                </c:pt>
                <c:pt idx="5">
                  <c:v>4.2350000000000003</c:v>
                </c:pt>
              </c:numCache>
            </c:numRef>
          </c:val>
          <c:extLst>
            <c:ext xmlns:c16="http://schemas.microsoft.com/office/drawing/2014/chart" uri="{C3380CC4-5D6E-409C-BE32-E72D297353CC}">
              <c16:uniqueId val="{00000002-0D48-4D32-A5A9-6AF257D38CE8}"/>
            </c:ext>
          </c:extLst>
        </c:ser>
        <c:ser>
          <c:idx val="3"/>
          <c:order val="2"/>
          <c:tx>
            <c:strRef>
              <c:f>'Electricity Generation'!$B$296</c:f>
              <c:strCache>
                <c:ptCount val="1"/>
                <c:pt idx="0">
                  <c:v>Converted Biomass Plant</c:v>
                </c:pt>
              </c:strCache>
            </c:strRef>
          </c:tx>
          <c:spPr>
            <a:solidFill>
              <a:schemeClr val="accent4"/>
            </a:solidFill>
            <a:ln>
              <a:noFill/>
            </a:ln>
            <a:effectLst/>
          </c:spPr>
          <c:invertIfNegative val="0"/>
          <c:cat>
            <c:numRef>
              <c:f>'Electricity Generation'!$C$293:$H$293</c:f>
              <c:numCache>
                <c:formatCode>General</c:formatCode>
                <c:ptCount val="6"/>
                <c:pt idx="0">
                  <c:v>2015</c:v>
                </c:pt>
                <c:pt idx="1">
                  <c:v>2020</c:v>
                </c:pt>
                <c:pt idx="2">
                  <c:v>2025</c:v>
                </c:pt>
                <c:pt idx="3">
                  <c:v>2030</c:v>
                </c:pt>
                <c:pt idx="4">
                  <c:v>2040</c:v>
                </c:pt>
                <c:pt idx="5">
                  <c:v>2050</c:v>
                </c:pt>
              </c:numCache>
            </c:numRef>
          </c:cat>
          <c:val>
            <c:numRef>
              <c:f>'Electricity Generation'!$C$296:$H$296</c:f>
              <c:numCache>
                <c:formatCode>General</c:formatCode>
                <c:ptCount val="6"/>
                <c:pt idx="0">
                  <c:v>0.29010000000000002</c:v>
                </c:pt>
                <c:pt idx="1">
                  <c:v>0.2898</c:v>
                </c:pt>
                <c:pt idx="2">
                  <c:v>0</c:v>
                </c:pt>
                <c:pt idx="3">
                  <c:v>0</c:v>
                </c:pt>
                <c:pt idx="4">
                  <c:v>0</c:v>
                </c:pt>
                <c:pt idx="5">
                  <c:v>0</c:v>
                </c:pt>
              </c:numCache>
            </c:numRef>
          </c:val>
          <c:extLst>
            <c:ext xmlns:c16="http://schemas.microsoft.com/office/drawing/2014/chart" uri="{C3380CC4-5D6E-409C-BE32-E72D297353CC}">
              <c16:uniqueId val="{00000003-0D48-4D32-A5A9-6AF257D38CE8}"/>
            </c:ext>
          </c:extLst>
        </c:ser>
        <c:ser>
          <c:idx val="4"/>
          <c:order val="3"/>
          <c:tx>
            <c:strRef>
              <c:f>'Electricity Generation'!$B$297</c:f>
              <c:strCache>
                <c:ptCount val="1"/>
                <c:pt idx="0">
                  <c:v>Hydro Power</c:v>
                </c:pt>
              </c:strCache>
            </c:strRef>
          </c:tx>
          <c:spPr>
            <a:solidFill>
              <a:schemeClr val="accent5"/>
            </a:solidFill>
            <a:ln>
              <a:noFill/>
            </a:ln>
            <a:effectLst/>
          </c:spPr>
          <c:invertIfNegative val="0"/>
          <c:cat>
            <c:numRef>
              <c:f>'Electricity Generation'!$C$293:$H$293</c:f>
              <c:numCache>
                <c:formatCode>General</c:formatCode>
                <c:ptCount val="6"/>
                <c:pt idx="0">
                  <c:v>2015</c:v>
                </c:pt>
                <c:pt idx="1">
                  <c:v>2020</c:v>
                </c:pt>
                <c:pt idx="2">
                  <c:v>2025</c:v>
                </c:pt>
                <c:pt idx="3">
                  <c:v>2030</c:v>
                </c:pt>
                <c:pt idx="4">
                  <c:v>2040</c:v>
                </c:pt>
                <c:pt idx="5">
                  <c:v>2050</c:v>
                </c:pt>
              </c:numCache>
            </c:numRef>
          </c:cat>
          <c:val>
            <c:numRef>
              <c:f>'Electricity Generation'!$C$297:$H$297</c:f>
              <c:numCache>
                <c:formatCode>General</c:formatCode>
                <c:ptCount val="6"/>
                <c:pt idx="0">
                  <c:v>4.9100999999999999</c:v>
                </c:pt>
                <c:pt idx="1">
                  <c:v>9.7375000000000007</c:v>
                </c:pt>
                <c:pt idx="2">
                  <c:v>9.4791000000000007</c:v>
                </c:pt>
                <c:pt idx="3">
                  <c:v>9.7375000000000007</c:v>
                </c:pt>
                <c:pt idx="4">
                  <c:v>9.7375000000000007</c:v>
                </c:pt>
                <c:pt idx="5">
                  <c:v>9.7375000000000007</c:v>
                </c:pt>
              </c:numCache>
            </c:numRef>
          </c:val>
          <c:extLst>
            <c:ext xmlns:c16="http://schemas.microsoft.com/office/drawing/2014/chart" uri="{C3380CC4-5D6E-409C-BE32-E72D297353CC}">
              <c16:uniqueId val="{00000004-0D48-4D32-A5A9-6AF257D38CE8}"/>
            </c:ext>
          </c:extLst>
        </c:ser>
        <c:ser>
          <c:idx val="5"/>
          <c:order val="4"/>
          <c:tx>
            <c:strRef>
              <c:f>'Electricity Generation'!$B$298</c:f>
              <c:strCache>
                <c:ptCount val="1"/>
                <c:pt idx="0">
                  <c:v>Incineration of Waste</c:v>
                </c:pt>
              </c:strCache>
            </c:strRef>
          </c:tx>
          <c:spPr>
            <a:solidFill>
              <a:schemeClr val="accent6"/>
            </a:solidFill>
            <a:ln>
              <a:noFill/>
            </a:ln>
            <a:effectLst/>
          </c:spPr>
          <c:invertIfNegative val="0"/>
          <c:cat>
            <c:numRef>
              <c:f>'Electricity Generation'!$C$293:$H$293</c:f>
              <c:numCache>
                <c:formatCode>General</c:formatCode>
                <c:ptCount val="6"/>
                <c:pt idx="0">
                  <c:v>2015</c:v>
                </c:pt>
                <c:pt idx="1">
                  <c:v>2020</c:v>
                </c:pt>
                <c:pt idx="2">
                  <c:v>2025</c:v>
                </c:pt>
                <c:pt idx="3">
                  <c:v>2030</c:v>
                </c:pt>
                <c:pt idx="4">
                  <c:v>2040</c:v>
                </c:pt>
                <c:pt idx="5">
                  <c:v>2050</c:v>
                </c:pt>
              </c:numCache>
            </c:numRef>
          </c:cat>
          <c:val>
            <c:numRef>
              <c:f>'Electricity Generation'!$C$298:$H$298</c:f>
              <c:numCache>
                <c:formatCode>General</c:formatCode>
                <c:ptCount val="6"/>
                <c:pt idx="0">
                  <c:v>0.2621</c:v>
                </c:pt>
                <c:pt idx="1">
                  <c:v>0.2097</c:v>
                </c:pt>
                <c:pt idx="2">
                  <c:v>0.15720000000000001</c:v>
                </c:pt>
                <c:pt idx="3">
                  <c:v>0.1048</c:v>
                </c:pt>
                <c:pt idx="4">
                  <c:v>0</c:v>
                </c:pt>
                <c:pt idx="5">
                  <c:v>0</c:v>
                </c:pt>
              </c:numCache>
            </c:numRef>
          </c:val>
          <c:extLst>
            <c:ext xmlns:c16="http://schemas.microsoft.com/office/drawing/2014/chart" uri="{C3380CC4-5D6E-409C-BE32-E72D297353CC}">
              <c16:uniqueId val="{00000005-0D48-4D32-A5A9-6AF257D38CE8}"/>
            </c:ext>
          </c:extLst>
        </c:ser>
        <c:ser>
          <c:idx val="6"/>
          <c:order val="5"/>
          <c:tx>
            <c:strRef>
              <c:f>'Electricity Generation'!$B$299</c:f>
              <c:strCache>
                <c:ptCount val="1"/>
                <c:pt idx="0">
                  <c:v>Large Scale Ground Mounted Solar PV</c:v>
                </c:pt>
              </c:strCache>
            </c:strRef>
          </c:tx>
          <c:spPr>
            <a:solidFill>
              <a:schemeClr val="accent1">
                <a:lumMod val="60000"/>
              </a:schemeClr>
            </a:solidFill>
            <a:ln>
              <a:noFill/>
            </a:ln>
            <a:effectLst/>
          </c:spPr>
          <c:invertIfNegative val="0"/>
          <c:cat>
            <c:numRef>
              <c:f>'Electricity Generation'!$C$293:$H$293</c:f>
              <c:numCache>
                <c:formatCode>General</c:formatCode>
                <c:ptCount val="6"/>
                <c:pt idx="0">
                  <c:v>2015</c:v>
                </c:pt>
                <c:pt idx="1">
                  <c:v>2020</c:v>
                </c:pt>
                <c:pt idx="2">
                  <c:v>2025</c:v>
                </c:pt>
                <c:pt idx="3">
                  <c:v>2030</c:v>
                </c:pt>
                <c:pt idx="4">
                  <c:v>2040</c:v>
                </c:pt>
                <c:pt idx="5">
                  <c:v>2050</c:v>
                </c:pt>
              </c:numCache>
            </c:numRef>
          </c:cat>
          <c:val>
            <c:numRef>
              <c:f>'Electricity Generation'!$C$299:$H$299</c:f>
              <c:numCache>
                <c:formatCode>General</c:formatCode>
                <c:ptCount val="6"/>
                <c:pt idx="0">
                  <c:v>0.78680000000000005</c:v>
                </c:pt>
                <c:pt idx="1">
                  <c:v>0.78680000000000005</c:v>
                </c:pt>
                <c:pt idx="2">
                  <c:v>0.78680000000000005</c:v>
                </c:pt>
                <c:pt idx="3">
                  <c:v>0.78680000000000005</c:v>
                </c:pt>
                <c:pt idx="4">
                  <c:v>9.0358999999999998</c:v>
                </c:pt>
                <c:pt idx="5">
                  <c:v>15.9297</c:v>
                </c:pt>
              </c:numCache>
            </c:numRef>
          </c:val>
          <c:extLst>
            <c:ext xmlns:c16="http://schemas.microsoft.com/office/drawing/2014/chart" uri="{C3380CC4-5D6E-409C-BE32-E72D297353CC}">
              <c16:uniqueId val="{00000006-0D48-4D32-A5A9-6AF257D38CE8}"/>
            </c:ext>
          </c:extLst>
        </c:ser>
        <c:ser>
          <c:idx val="7"/>
          <c:order val="6"/>
          <c:tx>
            <c:strRef>
              <c:f>'Electricity Generation'!$B$300</c:f>
              <c:strCache>
                <c:ptCount val="1"/>
                <c:pt idx="0">
                  <c:v>Micro Solar PV</c:v>
                </c:pt>
              </c:strCache>
            </c:strRef>
          </c:tx>
          <c:spPr>
            <a:solidFill>
              <a:schemeClr val="accent2">
                <a:lumMod val="60000"/>
              </a:schemeClr>
            </a:solidFill>
            <a:ln>
              <a:noFill/>
            </a:ln>
            <a:effectLst/>
          </c:spPr>
          <c:invertIfNegative val="0"/>
          <c:cat>
            <c:numRef>
              <c:f>'Electricity Generation'!$C$293:$H$293</c:f>
              <c:numCache>
                <c:formatCode>General</c:formatCode>
                <c:ptCount val="6"/>
                <c:pt idx="0">
                  <c:v>2015</c:v>
                </c:pt>
                <c:pt idx="1">
                  <c:v>2020</c:v>
                </c:pt>
                <c:pt idx="2">
                  <c:v>2025</c:v>
                </c:pt>
                <c:pt idx="3">
                  <c:v>2030</c:v>
                </c:pt>
                <c:pt idx="4">
                  <c:v>2040</c:v>
                </c:pt>
                <c:pt idx="5">
                  <c:v>2050</c:v>
                </c:pt>
              </c:numCache>
            </c:numRef>
          </c:cat>
          <c:val>
            <c:numRef>
              <c:f>'Electricity Generation'!$C$300:$H$300</c:f>
              <c:numCache>
                <c:formatCode>General</c:formatCode>
                <c:ptCount val="6"/>
                <c:pt idx="0">
                  <c:v>2.0887000000000002</c:v>
                </c:pt>
                <c:pt idx="1">
                  <c:v>2.0887000000000002</c:v>
                </c:pt>
                <c:pt idx="2">
                  <c:v>2.0887000000000002</c:v>
                </c:pt>
                <c:pt idx="3">
                  <c:v>2.0887000000000002</c:v>
                </c:pt>
                <c:pt idx="4">
                  <c:v>48.607599999999998</c:v>
                </c:pt>
                <c:pt idx="5">
                  <c:v>48.607599999999998</c:v>
                </c:pt>
              </c:numCache>
            </c:numRef>
          </c:val>
          <c:extLst>
            <c:ext xmlns:c16="http://schemas.microsoft.com/office/drawing/2014/chart" uri="{C3380CC4-5D6E-409C-BE32-E72D297353CC}">
              <c16:uniqueId val="{00000007-0D48-4D32-A5A9-6AF257D38CE8}"/>
            </c:ext>
          </c:extLst>
        </c:ser>
        <c:ser>
          <c:idx val="8"/>
          <c:order val="7"/>
          <c:tx>
            <c:strRef>
              <c:f>'Electricity Generation'!$B$301</c:f>
              <c:strCache>
                <c:ptCount val="1"/>
                <c:pt idx="0">
                  <c:v>Nuclear (Legacy)</c:v>
                </c:pt>
              </c:strCache>
            </c:strRef>
          </c:tx>
          <c:spPr>
            <a:solidFill>
              <a:schemeClr val="accent3">
                <a:lumMod val="60000"/>
              </a:schemeClr>
            </a:solidFill>
            <a:ln>
              <a:noFill/>
            </a:ln>
            <a:effectLst/>
          </c:spPr>
          <c:invertIfNegative val="0"/>
          <c:cat>
            <c:numRef>
              <c:f>'Electricity Generation'!$C$293:$H$293</c:f>
              <c:numCache>
                <c:formatCode>General</c:formatCode>
                <c:ptCount val="6"/>
                <c:pt idx="0">
                  <c:v>2015</c:v>
                </c:pt>
                <c:pt idx="1">
                  <c:v>2020</c:v>
                </c:pt>
                <c:pt idx="2">
                  <c:v>2025</c:v>
                </c:pt>
                <c:pt idx="3">
                  <c:v>2030</c:v>
                </c:pt>
                <c:pt idx="4">
                  <c:v>2040</c:v>
                </c:pt>
                <c:pt idx="5">
                  <c:v>2050</c:v>
                </c:pt>
              </c:numCache>
            </c:numRef>
          </c:cat>
          <c:val>
            <c:numRef>
              <c:f>'Electricity Generation'!$C$301:$H$301</c:f>
              <c:numCache>
                <c:formatCode>General</c:formatCode>
                <c:ptCount val="6"/>
                <c:pt idx="0">
                  <c:v>53.453400000000002</c:v>
                </c:pt>
                <c:pt idx="1">
                  <c:v>53.453400000000002</c:v>
                </c:pt>
                <c:pt idx="2">
                  <c:v>42.690600000000003</c:v>
                </c:pt>
                <c:pt idx="3">
                  <c:v>22.021000000000001</c:v>
                </c:pt>
                <c:pt idx="4">
                  <c:v>7.2832999999999997</c:v>
                </c:pt>
                <c:pt idx="5">
                  <c:v>3.6379999999999999</c:v>
                </c:pt>
              </c:numCache>
            </c:numRef>
          </c:val>
          <c:extLst>
            <c:ext xmlns:c16="http://schemas.microsoft.com/office/drawing/2014/chart" uri="{C3380CC4-5D6E-409C-BE32-E72D297353CC}">
              <c16:uniqueId val="{00000008-0D48-4D32-A5A9-6AF257D38CE8}"/>
            </c:ext>
          </c:extLst>
        </c:ser>
        <c:ser>
          <c:idx val="9"/>
          <c:order val="8"/>
          <c:tx>
            <c:strRef>
              <c:f>'Electricity Generation'!$B$302</c:f>
              <c:strCache>
                <c:ptCount val="1"/>
                <c:pt idx="0">
                  <c:v>OCGT</c:v>
                </c:pt>
              </c:strCache>
            </c:strRef>
          </c:tx>
          <c:spPr>
            <a:solidFill>
              <a:schemeClr val="accent4">
                <a:lumMod val="60000"/>
              </a:schemeClr>
            </a:solidFill>
            <a:ln>
              <a:noFill/>
            </a:ln>
            <a:effectLst/>
          </c:spPr>
          <c:invertIfNegative val="0"/>
          <c:cat>
            <c:numRef>
              <c:f>'Electricity Generation'!$C$293:$H$293</c:f>
              <c:numCache>
                <c:formatCode>General</c:formatCode>
                <c:ptCount val="6"/>
                <c:pt idx="0">
                  <c:v>2015</c:v>
                </c:pt>
                <c:pt idx="1">
                  <c:v>2020</c:v>
                </c:pt>
                <c:pt idx="2">
                  <c:v>2025</c:v>
                </c:pt>
                <c:pt idx="3">
                  <c:v>2030</c:v>
                </c:pt>
                <c:pt idx="4">
                  <c:v>2040</c:v>
                </c:pt>
                <c:pt idx="5">
                  <c:v>2050</c:v>
                </c:pt>
              </c:numCache>
            </c:numRef>
          </c:cat>
          <c:val>
            <c:numRef>
              <c:f>'Electricity Generation'!$C$302:$H$302</c:f>
              <c:numCache>
                <c:formatCode>General</c:formatCode>
                <c:ptCount val="6"/>
                <c:pt idx="0">
                  <c:v>0.5131</c:v>
                </c:pt>
                <c:pt idx="1">
                  <c:v>0.6653</c:v>
                </c:pt>
                <c:pt idx="2">
                  <c:v>0.38419999999999999</c:v>
                </c:pt>
                <c:pt idx="3">
                  <c:v>0.36070000000000002</c:v>
                </c:pt>
                <c:pt idx="4">
                  <c:v>0.12520000000000001</c:v>
                </c:pt>
                <c:pt idx="5">
                  <c:v>0.13250000000000001</c:v>
                </c:pt>
              </c:numCache>
            </c:numRef>
          </c:val>
          <c:extLst>
            <c:ext xmlns:c16="http://schemas.microsoft.com/office/drawing/2014/chart" uri="{C3380CC4-5D6E-409C-BE32-E72D297353CC}">
              <c16:uniqueId val="{00000009-0D48-4D32-A5A9-6AF257D38CE8}"/>
            </c:ext>
          </c:extLst>
        </c:ser>
        <c:ser>
          <c:idx val="10"/>
          <c:order val="9"/>
          <c:tx>
            <c:strRef>
              <c:f>'Electricity Generation'!$B$303</c:f>
              <c:strCache>
                <c:ptCount val="1"/>
                <c:pt idx="0">
                  <c:v>Offshore Wind (fixed)</c:v>
                </c:pt>
              </c:strCache>
            </c:strRef>
          </c:tx>
          <c:spPr>
            <a:solidFill>
              <a:schemeClr val="accent5">
                <a:lumMod val="60000"/>
              </a:schemeClr>
            </a:solidFill>
            <a:ln>
              <a:noFill/>
            </a:ln>
            <a:effectLst/>
          </c:spPr>
          <c:invertIfNegative val="0"/>
          <c:cat>
            <c:numRef>
              <c:f>'Electricity Generation'!$C$293:$H$293</c:f>
              <c:numCache>
                <c:formatCode>General</c:formatCode>
                <c:ptCount val="6"/>
                <c:pt idx="0">
                  <c:v>2015</c:v>
                </c:pt>
                <c:pt idx="1">
                  <c:v>2020</c:v>
                </c:pt>
                <c:pt idx="2">
                  <c:v>2025</c:v>
                </c:pt>
                <c:pt idx="3">
                  <c:v>2030</c:v>
                </c:pt>
                <c:pt idx="4">
                  <c:v>2040</c:v>
                </c:pt>
                <c:pt idx="5">
                  <c:v>2050</c:v>
                </c:pt>
              </c:numCache>
            </c:numRef>
          </c:cat>
          <c:val>
            <c:numRef>
              <c:f>'Electricity Generation'!$C$303:$H$303</c:f>
              <c:numCache>
                <c:formatCode>General</c:formatCode>
                <c:ptCount val="6"/>
                <c:pt idx="0">
                  <c:v>14.2187</c:v>
                </c:pt>
                <c:pt idx="1">
                  <c:v>14.2493</c:v>
                </c:pt>
                <c:pt idx="2">
                  <c:v>13.108000000000001</c:v>
                </c:pt>
                <c:pt idx="3">
                  <c:v>19.2532</c:v>
                </c:pt>
                <c:pt idx="4">
                  <c:v>107.20529999999999</c:v>
                </c:pt>
                <c:pt idx="5">
                  <c:v>203.11369999999999</c:v>
                </c:pt>
              </c:numCache>
            </c:numRef>
          </c:val>
          <c:extLst>
            <c:ext xmlns:c16="http://schemas.microsoft.com/office/drawing/2014/chart" uri="{C3380CC4-5D6E-409C-BE32-E72D297353CC}">
              <c16:uniqueId val="{0000000A-0D48-4D32-A5A9-6AF257D38CE8}"/>
            </c:ext>
          </c:extLst>
        </c:ser>
        <c:ser>
          <c:idx val="11"/>
          <c:order val="10"/>
          <c:tx>
            <c:strRef>
              <c:f>'Electricity Generation'!$B$304</c:f>
              <c:strCache>
                <c:ptCount val="1"/>
                <c:pt idx="0">
                  <c:v>Oil Fired Generation</c:v>
                </c:pt>
              </c:strCache>
            </c:strRef>
          </c:tx>
          <c:spPr>
            <a:solidFill>
              <a:schemeClr val="accent6">
                <a:lumMod val="60000"/>
              </a:schemeClr>
            </a:solidFill>
            <a:ln>
              <a:noFill/>
            </a:ln>
            <a:effectLst/>
          </c:spPr>
          <c:invertIfNegative val="0"/>
          <c:cat>
            <c:numRef>
              <c:f>'Electricity Generation'!$C$293:$H$293</c:f>
              <c:numCache>
                <c:formatCode>General</c:formatCode>
                <c:ptCount val="6"/>
                <c:pt idx="0">
                  <c:v>2015</c:v>
                </c:pt>
                <c:pt idx="1">
                  <c:v>2020</c:v>
                </c:pt>
                <c:pt idx="2">
                  <c:v>2025</c:v>
                </c:pt>
                <c:pt idx="3">
                  <c:v>2030</c:v>
                </c:pt>
                <c:pt idx="4">
                  <c:v>2040</c:v>
                </c:pt>
                <c:pt idx="5">
                  <c:v>2050</c:v>
                </c:pt>
              </c:numCache>
            </c:numRef>
          </c:cat>
          <c:val>
            <c:numRef>
              <c:f>'Electricity Generation'!$C$304:$H$304</c:f>
              <c:numCache>
                <c:formatCode>General</c:formatCode>
                <c:ptCount val="6"/>
                <c:pt idx="0">
                  <c:v>1.03E-2</c:v>
                </c:pt>
                <c:pt idx="1">
                  <c:v>0</c:v>
                </c:pt>
                <c:pt idx="2">
                  <c:v>0</c:v>
                </c:pt>
                <c:pt idx="3">
                  <c:v>0</c:v>
                </c:pt>
                <c:pt idx="4">
                  <c:v>0</c:v>
                </c:pt>
                <c:pt idx="5">
                  <c:v>0</c:v>
                </c:pt>
              </c:numCache>
            </c:numRef>
          </c:val>
          <c:extLst>
            <c:ext xmlns:c16="http://schemas.microsoft.com/office/drawing/2014/chart" uri="{C3380CC4-5D6E-409C-BE32-E72D297353CC}">
              <c16:uniqueId val="{0000000B-0D48-4D32-A5A9-6AF257D38CE8}"/>
            </c:ext>
          </c:extLst>
        </c:ser>
        <c:ser>
          <c:idx val="12"/>
          <c:order val="11"/>
          <c:tx>
            <c:strRef>
              <c:f>'Electricity Generation'!$B$305</c:f>
              <c:strCache>
                <c:ptCount val="1"/>
                <c:pt idx="0">
                  <c:v>Onshore Wind</c:v>
                </c:pt>
              </c:strCache>
            </c:strRef>
          </c:tx>
          <c:spPr>
            <a:solidFill>
              <a:schemeClr val="accent1">
                <a:lumMod val="80000"/>
                <a:lumOff val="20000"/>
              </a:schemeClr>
            </a:solidFill>
            <a:ln>
              <a:noFill/>
            </a:ln>
            <a:effectLst/>
          </c:spPr>
          <c:invertIfNegative val="0"/>
          <c:cat>
            <c:numRef>
              <c:f>'Electricity Generation'!$C$293:$H$293</c:f>
              <c:numCache>
                <c:formatCode>General</c:formatCode>
                <c:ptCount val="6"/>
                <c:pt idx="0">
                  <c:v>2015</c:v>
                </c:pt>
                <c:pt idx="1">
                  <c:v>2020</c:v>
                </c:pt>
                <c:pt idx="2">
                  <c:v>2025</c:v>
                </c:pt>
                <c:pt idx="3">
                  <c:v>2030</c:v>
                </c:pt>
                <c:pt idx="4">
                  <c:v>2040</c:v>
                </c:pt>
                <c:pt idx="5">
                  <c:v>2050</c:v>
                </c:pt>
              </c:numCache>
            </c:numRef>
          </c:cat>
          <c:val>
            <c:numRef>
              <c:f>'Electricity Generation'!$C$305:$H$305</c:f>
              <c:numCache>
                <c:formatCode>General</c:formatCode>
                <c:ptCount val="6"/>
                <c:pt idx="0">
                  <c:v>18.7758</c:v>
                </c:pt>
                <c:pt idx="1">
                  <c:v>33.276499999999999</c:v>
                </c:pt>
                <c:pt idx="2">
                  <c:v>36.112099999999998</c:v>
                </c:pt>
                <c:pt idx="3">
                  <c:v>45.037300000000002</c:v>
                </c:pt>
                <c:pt idx="4">
                  <c:v>39.925600000000003</c:v>
                </c:pt>
                <c:pt idx="5">
                  <c:v>45.530099999999997</c:v>
                </c:pt>
              </c:numCache>
            </c:numRef>
          </c:val>
          <c:extLst>
            <c:ext xmlns:c16="http://schemas.microsoft.com/office/drawing/2014/chart" uri="{C3380CC4-5D6E-409C-BE32-E72D297353CC}">
              <c16:uniqueId val="{0000000C-0D48-4D32-A5A9-6AF257D38CE8}"/>
            </c:ext>
          </c:extLst>
        </c:ser>
        <c:ser>
          <c:idx val="13"/>
          <c:order val="12"/>
          <c:tx>
            <c:strRef>
              <c:f>'Electricity Generation'!$B$306</c:f>
              <c:strCache>
                <c:ptCount val="1"/>
                <c:pt idx="0">
                  <c:v>PC Coal</c:v>
                </c:pt>
              </c:strCache>
            </c:strRef>
          </c:tx>
          <c:spPr>
            <a:solidFill>
              <a:schemeClr val="accent2">
                <a:lumMod val="80000"/>
                <a:lumOff val="20000"/>
              </a:schemeClr>
            </a:solidFill>
            <a:ln>
              <a:noFill/>
            </a:ln>
            <a:effectLst/>
          </c:spPr>
          <c:invertIfNegative val="0"/>
          <c:cat>
            <c:numRef>
              <c:f>'Electricity Generation'!$C$293:$H$293</c:f>
              <c:numCache>
                <c:formatCode>General</c:formatCode>
                <c:ptCount val="6"/>
                <c:pt idx="0">
                  <c:v>2015</c:v>
                </c:pt>
                <c:pt idx="1">
                  <c:v>2020</c:v>
                </c:pt>
                <c:pt idx="2">
                  <c:v>2025</c:v>
                </c:pt>
                <c:pt idx="3">
                  <c:v>2030</c:v>
                </c:pt>
                <c:pt idx="4">
                  <c:v>2040</c:v>
                </c:pt>
                <c:pt idx="5">
                  <c:v>2050</c:v>
                </c:pt>
              </c:numCache>
            </c:numRef>
          </c:cat>
          <c:val>
            <c:numRef>
              <c:f>'Electricity Generation'!$C$306:$H$306</c:f>
              <c:numCache>
                <c:formatCode>General</c:formatCode>
                <c:ptCount val="6"/>
                <c:pt idx="0">
                  <c:v>137.53020000000001</c:v>
                </c:pt>
                <c:pt idx="1">
                  <c:v>95.886499999999998</c:v>
                </c:pt>
                <c:pt idx="2">
                  <c:v>49.511000000000003</c:v>
                </c:pt>
                <c:pt idx="3">
                  <c:v>1.2411000000000001</c:v>
                </c:pt>
                <c:pt idx="4">
                  <c:v>0</c:v>
                </c:pt>
                <c:pt idx="5">
                  <c:v>0</c:v>
                </c:pt>
              </c:numCache>
            </c:numRef>
          </c:val>
          <c:extLst>
            <c:ext xmlns:c16="http://schemas.microsoft.com/office/drawing/2014/chart" uri="{C3380CC4-5D6E-409C-BE32-E72D297353CC}">
              <c16:uniqueId val="{0000000D-0D48-4D32-A5A9-6AF257D38CE8}"/>
            </c:ext>
          </c:extLst>
        </c:ser>
        <c:ser>
          <c:idx val="14"/>
          <c:order val="13"/>
          <c:tx>
            <c:strRef>
              <c:f>'Electricity Generation'!$B$307</c:f>
              <c:strCache>
                <c:ptCount val="1"/>
                <c:pt idx="0">
                  <c:v>Anaerobic Digestion CHP Plant</c:v>
                </c:pt>
              </c:strCache>
            </c:strRef>
          </c:tx>
          <c:spPr>
            <a:solidFill>
              <a:schemeClr val="accent3">
                <a:lumMod val="80000"/>
                <a:lumOff val="20000"/>
              </a:schemeClr>
            </a:solidFill>
            <a:ln>
              <a:noFill/>
            </a:ln>
            <a:effectLst/>
          </c:spPr>
          <c:invertIfNegative val="0"/>
          <c:cat>
            <c:numRef>
              <c:f>'Electricity Generation'!$C$293:$H$293</c:f>
              <c:numCache>
                <c:formatCode>General</c:formatCode>
                <c:ptCount val="6"/>
                <c:pt idx="0">
                  <c:v>2015</c:v>
                </c:pt>
                <c:pt idx="1">
                  <c:v>2020</c:v>
                </c:pt>
                <c:pt idx="2">
                  <c:v>2025</c:v>
                </c:pt>
                <c:pt idx="3">
                  <c:v>2030</c:v>
                </c:pt>
                <c:pt idx="4">
                  <c:v>2040</c:v>
                </c:pt>
                <c:pt idx="5">
                  <c:v>2050</c:v>
                </c:pt>
              </c:numCache>
            </c:numRef>
          </c:cat>
          <c:val>
            <c:numRef>
              <c:f>'Electricity Generation'!$C$307:$H$307</c:f>
              <c:numCache>
                <c:formatCode>General</c:formatCode>
                <c:ptCount val="6"/>
                <c:pt idx="0">
                  <c:v>0</c:v>
                </c:pt>
                <c:pt idx="1">
                  <c:v>5.3749000000000002</c:v>
                </c:pt>
                <c:pt idx="2">
                  <c:v>0.48470000000000002</c:v>
                </c:pt>
                <c:pt idx="3">
                  <c:v>5.4550000000000001</c:v>
                </c:pt>
                <c:pt idx="4">
                  <c:v>5.5502000000000002</c:v>
                </c:pt>
                <c:pt idx="5">
                  <c:v>1.6999999999999999E-3</c:v>
                </c:pt>
              </c:numCache>
            </c:numRef>
          </c:val>
          <c:extLst>
            <c:ext xmlns:c16="http://schemas.microsoft.com/office/drawing/2014/chart" uri="{C3380CC4-5D6E-409C-BE32-E72D297353CC}">
              <c16:uniqueId val="{0000000E-0D48-4D32-A5A9-6AF257D38CE8}"/>
            </c:ext>
          </c:extLst>
        </c:ser>
        <c:ser>
          <c:idx val="15"/>
          <c:order val="14"/>
          <c:tx>
            <c:strRef>
              <c:f>'Electricity Generation'!$B$308</c:f>
              <c:strCache>
                <c:ptCount val="1"/>
                <c:pt idx="0">
                  <c:v>Gas Macro CHP</c:v>
                </c:pt>
              </c:strCache>
            </c:strRef>
          </c:tx>
          <c:spPr>
            <a:solidFill>
              <a:schemeClr val="accent4">
                <a:lumMod val="80000"/>
                <a:lumOff val="20000"/>
              </a:schemeClr>
            </a:solidFill>
            <a:ln>
              <a:noFill/>
            </a:ln>
            <a:effectLst/>
          </c:spPr>
          <c:invertIfNegative val="0"/>
          <c:cat>
            <c:numRef>
              <c:f>'Electricity Generation'!$C$293:$H$293</c:f>
              <c:numCache>
                <c:formatCode>General</c:formatCode>
                <c:ptCount val="6"/>
                <c:pt idx="0">
                  <c:v>2015</c:v>
                </c:pt>
                <c:pt idx="1">
                  <c:v>2020</c:v>
                </c:pt>
                <c:pt idx="2">
                  <c:v>2025</c:v>
                </c:pt>
                <c:pt idx="3">
                  <c:v>2030</c:v>
                </c:pt>
                <c:pt idx="4">
                  <c:v>2040</c:v>
                </c:pt>
                <c:pt idx="5">
                  <c:v>2050</c:v>
                </c:pt>
              </c:numCache>
            </c:numRef>
          </c:cat>
          <c:val>
            <c:numRef>
              <c:f>'Electricity Generation'!$C$308:$H$308</c:f>
              <c:numCache>
                <c:formatCode>General</c:formatCode>
                <c:ptCount val="6"/>
                <c:pt idx="0">
                  <c:v>0</c:v>
                </c:pt>
                <c:pt idx="1">
                  <c:v>7.4800000000000005E-2</c:v>
                </c:pt>
                <c:pt idx="2">
                  <c:v>0.3175</c:v>
                </c:pt>
                <c:pt idx="3">
                  <c:v>0.31340000000000001</c:v>
                </c:pt>
                <c:pt idx="4">
                  <c:v>6.4799999999999996E-2</c:v>
                </c:pt>
                <c:pt idx="5">
                  <c:v>0</c:v>
                </c:pt>
              </c:numCache>
            </c:numRef>
          </c:val>
          <c:extLst>
            <c:ext xmlns:c16="http://schemas.microsoft.com/office/drawing/2014/chart" uri="{C3380CC4-5D6E-409C-BE32-E72D297353CC}">
              <c16:uniqueId val="{0000000F-0D48-4D32-A5A9-6AF257D38CE8}"/>
            </c:ext>
          </c:extLst>
        </c:ser>
        <c:ser>
          <c:idx val="16"/>
          <c:order val="15"/>
          <c:tx>
            <c:strRef>
              <c:f>'Electricity Generation'!$B$309</c:f>
              <c:strCache>
                <c:ptCount val="1"/>
                <c:pt idx="0">
                  <c:v>Geothermal Plant (EGS) Electricity &amp; Heat</c:v>
                </c:pt>
              </c:strCache>
            </c:strRef>
          </c:tx>
          <c:spPr>
            <a:solidFill>
              <a:schemeClr val="accent5">
                <a:lumMod val="80000"/>
                <a:lumOff val="20000"/>
              </a:schemeClr>
            </a:solidFill>
            <a:ln>
              <a:noFill/>
            </a:ln>
            <a:effectLst/>
          </c:spPr>
          <c:invertIfNegative val="0"/>
          <c:cat>
            <c:numRef>
              <c:f>'Electricity Generation'!$C$293:$H$293</c:f>
              <c:numCache>
                <c:formatCode>General</c:formatCode>
                <c:ptCount val="6"/>
                <c:pt idx="0">
                  <c:v>2015</c:v>
                </c:pt>
                <c:pt idx="1">
                  <c:v>2020</c:v>
                </c:pt>
                <c:pt idx="2">
                  <c:v>2025</c:v>
                </c:pt>
                <c:pt idx="3">
                  <c:v>2030</c:v>
                </c:pt>
                <c:pt idx="4">
                  <c:v>2040</c:v>
                </c:pt>
                <c:pt idx="5">
                  <c:v>2050</c:v>
                </c:pt>
              </c:numCache>
            </c:numRef>
          </c:cat>
          <c:val>
            <c:numRef>
              <c:f>'Electricity Generation'!$C$309:$H$309</c:f>
              <c:numCache>
                <c:formatCode>General</c:formatCode>
                <c:ptCount val="6"/>
                <c:pt idx="0">
                  <c:v>0</c:v>
                </c:pt>
                <c:pt idx="1">
                  <c:v>0.13270000000000001</c:v>
                </c:pt>
                <c:pt idx="2">
                  <c:v>0.13270000000000001</c:v>
                </c:pt>
                <c:pt idx="3">
                  <c:v>5.5092999999999996</c:v>
                </c:pt>
                <c:pt idx="4">
                  <c:v>36.602499999999999</c:v>
                </c:pt>
                <c:pt idx="5">
                  <c:v>73.120900000000006</c:v>
                </c:pt>
              </c:numCache>
            </c:numRef>
          </c:val>
          <c:extLst>
            <c:ext xmlns:c16="http://schemas.microsoft.com/office/drawing/2014/chart" uri="{C3380CC4-5D6E-409C-BE32-E72D297353CC}">
              <c16:uniqueId val="{00000010-0D48-4D32-A5A9-6AF257D38CE8}"/>
            </c:ext>
          </c:extLst>
        </c:ser>
        <c:ser>
          <c:idx val="17"/>
          <c:order val="16"/>
          <c:tx>
            <c:strRef>
              <c:f>'Electricity Generation'!$B$310</c:f>
              <c:strCache>
                <c:ptCount val="1"/>
                <c:pt idx="0">
                  <c:v>Nuclear (Gen III)</c:v>
                </c:pt>
              </c:strCache>
            </c:strRef>
          </c:tx>
          <c:spPr>
            <a:solidFill>
              <a:schemeClr val="accent6">
                <a:lumMod val="80000"/>
                <a:lumOff val="20000"/>
              </a:schemeClr>
            </a:solidFill>
            <a:ln>
              <a:noFill/>
            </a:ln>
            <a:effectLst/>
          </c:spPr>
          <c:invertIfNegative val="0"/>
          <c:cat>
            <c:numRef>
              <c:f>'Electricity Generation'!$C$293:$H$293</c:f>
              <c:numCache>
                <c:formatCode>General</c:formatCode>
                <c:ptCount val="6"/>
                <c:pt idx="0">
                  <c:v>2015</c:v>
                </c:pt>
                <c:pt idx="1">
                  <c:v>2020</c:v>
                </c:pt>
                <c:pt idx="2">
                  <c:v>2025</c:v>
                </c:pt>
                <c:pt idx="3">
                  <c:v>2030</c:v>
                </c:pt>
                <c:pt idx="4">
                  <c:v>2040</c:v>
                </c:pt>
                <c:pt idx="5">
                  <c:v>2050</c:v>
                </c:pt>
              </c:numCache>
            </c:numRef>
          </c:cat>
          <c:val>
            <c:numRef>
              <c:f>'Electricity Generation'!$C$310:$H$310</c:f>
              <c:numCache>
                <c:formatCode>General</c:formatCode>
                <c:ptCount val="6"/>
                <c:pt idx="0">
                  <c:v>0</c:v>
                </c:pt>
                <c:pt idx="1">
                  <c:v>0</c:v>
                </c:pt>
                <c:pt idx="2">
                  <c:v>5.5037000000000003</c:v>
                </c:pt>
                <c:pt idx="3">
                  <c:v>25.1599</c:v>
                </c:pt>
                <c:pt idx="4">
                  <c:v>25.1599</c:v>
                </c:pt>
                <c:pt idx="5">
                  <c:v>12.5799</c:v>
                </c:pt>
              </c:numCache>
            </c:numRef>
          </c:val>
          <c:extLst>
            <c:ext xmlns:c16="http://schemas.microsoft.com/office/drawing/2014/chart" uri="{C3380CC4-5D6E-409C-BE32-E72D297353CC}">
              <c16:uniqueId val="{00000011-0D48-4D32-A5A9-6AF257D38CE8}"/>
            </c:ext>
          </c:extLst>
        </c:ser>
        <c:ser>
          <c:idx val="18"/>
          <c:order val="17"/>
          <c:tx>
            <c:strRef>
              <c:f>'Electricity Generation'!$B$311</c:f>
              <c:strCache>
                <c:ptCount val="1"/>
                <c:pt idx="0">
                  <c:v>Offshore Wind (floating)</c:v>
                </c:pt>
              </c:strCache>
            </c:strRef>
          </c:tx>
          <c:spPr>
            <a:solidFill>
              <a:schemeClr val="accent1">
                <a:lumMod val="80000"/>
              </a:schemeClr>
            </a:solidFill>
            <a:ln>
              <a:noFill/>
            </a:ln>
            <a:effectLst/>
          </c:spPr>
          <c:invertIfNegative val="0"/>
          <c:cat>
            <c:numRef>
              <c:f>'Electricity Generation'!$C$293:$H$293</c:f>
              <c:numCache>
                <c:formatCode>General</c:formatCode>
                <c:ptCount val="6"/>
                <c:pt idx="0">
                  <c:v>2015</c:v>
                </c:pt>
                <c:pt idx="1">
                  <c:v>2020</c:v>
                </c:pt>
                <c:pt idx="2">
                  <c:v>2025</c:v>
                </c:pt>
                <c:pt idx="3">
                  <c:v>2030</c:v>
                </c:pt>
                <c:pt idx="4">
                  <c:v>2040</c:v>
                </c:pt>
                <c:pt idx="5">
                  <c:v>2050</c:v>
                </c:pt>
              </c:numCache>
            </c:numRef>
          </c:cat>
          <c:val>
            <c:numRef>
              <c:f>'Electricity Generation'!$C$311:$H$311</c:f>
              <c:numCache>
                <c:formatCode>General</c:formatCode>
                <c:ptCount val="6"/>
                <c:pt idx="0">
                  <c:v>0</c:v>
                </c:pt>
                <c:pt idx="1">
                  <c:v>0</c:v>
                </c:pt>
                <c:pt idx="2">
                  <c:v>0</c:v>
                </c:pt>
                <c:pt idx="3">
                  <c:v>0</c:v>
                </c:pt>
                <c:pt idx="4">
                  <c:v>102.4015</c:v>
                </c:pt>
                <c:pt idx="5">
                  <c:v>218.70050000000001</c:v>
                </c:pt>
              </c:numCache>
            </c:numRef>
          </c:val>
          <c:extLst>
            <c:ext xmlns:c16="http://schemas.microsoft.com/office/drawing/2014/chart" uri="{C3380CC4-5D6E-409C-BE32-E72D297353CC}">
              <c16:uniqueId val="{00000012-0D48-4D32-A5A9-6AF257D38CE8}"/>
            </c:ext>
          </c:extLst>
        </c:ser>
        <c:ser>
          <c:idx val="19"/>
          <c:order val="18"/>
          <c:tx>
            <c:strRef>
              <c:f>'Electricity Generation'!$B$312</c:f>
              <c:strCache>
                <c:ptCount val="1"/>
                <c:pt idx="0">
                  <c:v>Tidal Stream</c:v>
                </c:pt>
              </c:strCache>
            </c:strRef>
          </c:tx>
          <c:spPr>
            <a:solidFill>
              <a:schemeClr val="accent2">
                <a:lumMod val="80000"/>
              </a:schemeClr>
            </a:solidFill>
            <a:ln>
              <a:noFill/>
            </a:ln>
            <a:effectLst/>
          </c:spPr>
          <c:invertIfNegative val="0"/>
          <c:cat>
            <c:numRef>
              <c:f>'Electricity Generation'!$C$293:$H$293</c:f>
              <c:numCache>
                <c:formatCode>General</c:formatCode>
                <c:ptCount val="6"/>
                <c:pt idx="0">
                  <c:v>2015</c:v>
                </c:pt>
                <c:pt idx="1">
                  <c:v>2020</c:v>
                </c:pt>
                <c:pt idx="2">
                  <c:v>2025</c:v>
                </c:pt>
                <c:pt idx="3">
                  <c:v>2030</c:v>
                </c:pt>
                <c:pt idx="4">
                  <c:v>2040</c:v>
                </c:pt>
                <c:pt idx="5">
                  <c:v>2050</c:v>
                </c:pt>
              </c:numCache>
            </c:numRef>
          </c:cat>
          <c:val>
            <c:numRef>
              <c:f>'Electricity Generation'!$C$312:$H$312</c:f>
              <c:numCache>
                <c:formatCode>General</c:formatCode>
                <c:ptCount val="6"/>
                <c:pt idx="0">
                  <c:v>0</c:v>
                </c:pt>
                <c:pt idx="1">
                  <c:v>0</c:v>
                </c:pt>
                <c:pt idx="2">
                  <c:v>0</c:v>
                </c:pt>
                <c:pt idx="3">
                  <c:v>0</c:v>
                </c:pt>
                <c:pt idx="4">
                  <c:v>7.1955</c:v>
                </c:pt>
                <c:pt idx="5">
                  <c:v>39.9557</c:v>
                </c:pt>
              </c:numCache>
            </c:numRef>
          </c:val>
          <c:extLst>
            <c:ext xmlns:c16="http://schemas.microsoft.com/office/drawing/2014/chart" uri="{C3380CC4-5D6E-409C-BE32-E72D297353CC}">
              <c16:uniqueId val="{00000013-0D48-4D32-A5A9-6AF257D38CE8}"/>
            </c:ext>
          </c:extLst>
        </c:ser>
        <c:ser>
          <c:idx val="20"/>
          <c:order val="19"/>
          <c:tx>
            <c:strRef>
              <c:f>'Electricity Generation'!$B$313</c:f>
              <c:strCache>
                <c:ptCount val="1"/>
                <c:pt idx="0">
                  <c:v>Wave Power</c:v>
                </c:pt>
              </c:strCache>
            </c:strRef>
          </c:tx>
          <c:spPr>
            <a:solidFill>
              <a:schemeClr val="accent3">
                <a:lumMod val="80000"/>
              </a:schemeClr>
            </a:solidFill>
            <a:ln>
              <a:noFill/>
            </a:ln>
            <a:effectLst/>
          </c:spPr>
          <c:invertIfNegative val="0"/>
          <c:cat>
            <c:numRef>
              <c:f>'Electricity Generation'!$C$293:$H$293</c:f>
              <c:numCache>
                <c:formatCode>General</c:formatCode>
                <c:ptCount val="6"/>
                <c:pt idx="0">
                  <c:v>2015</c:v>
                </c:pt>
                <c:pt idx="1">
                  <c:v>2020</c:v>
                </c:pt>
                <c:pt idx="2">
                  <c:v>2025</c:v>
                </c:pt>
                <c:pt idx="3">
                  <c:v>2030</c:v>
                </c:pt>
                <c:pt idx="4">
                  <c:v>2040</c:v>
                </c:pt>
                <c:pt idx="5">
                  <c:v>2050</c:v>
                </c:pt>
              </c:numCache>
            </c:numRef>
          </c:cat>
          <c:val>
            <c:numRef>
              <c:f>'Electricity Generation'!$C$313:$H$313</c:f>
              <c:numCache>
                <c:formatCode>General</c:formatCode>
                <c:ptCount val="6"/>
                <c:pt idx="0">
                  <c:v>0</c:v>
                </c:pt>
                <c:pt idx="1">
                  <c:v>0</c:v>
                </c:pt>
                <c:pt idx="2">
                  <c:v>0</c:v>
                </c:pt>
                <c:pt idx="3">
                  <c:v>0</c:v>
                </c:pt>
                <c:pt idx="4">
                  <c:v>15.6976</c:v>
                </c:pt>
                <c:pt idx="5">
                  <c:v>49.222299999999997</c:v>
                </c:pt>
              </c:numCache>
            </c:numRef>
          </c:val>
          <c:extLst>
            <c:ext xmlns:c16="http://schemas.microsoft.com/office/drawing/2014/chart" uri="{C3380CC4-5D6E-409C-BE32-E72D297353CC}">
              <c16:uniqueId val="{00000014-0D48-4D32-A5A9-6AF257D38CE8}"/>
            </c:ext>
          </c:extLst>
        </c:ser>
        <c:ser>
          <c:idx val="21"/>
          <c:order val="20"/>
          <c:tx>
            <c:strRef>
              <c:f>'Electricity Generation'!$B$314</c:f>
              <c:strCache>
                <c:ptCount val="1"/>
                <c:pt idx="0">
                  <c:v>Tidal Range</c:v>
                </c:pt>
              </c:strCache>
            </c:strRef>
          </c:tx>
          <c:spPr>
            <a:solidFill>
              <a:schemeClr val="accent4">
                <a:lumMod val="80000"/>
              </a:schemeClr>
            </a:solidFill>
            <a:ln>
              <a:noFill/>
            </a:ln>
            <a:effectLst/>
          </c:spPr>
          <c:invertIfNegative val="0"/>
          <c:cat>
            <c:numRef>
              <c:f>'Electricity Generation'!$C$293:$H$293</c:f>
              <c:numCache>
                <c:formatCode>General</c:formatCode>
                <c:ptCount val="6"/>
                <c:pt idx="0">
                  <c:v>2015</c:v>
                </c:pt>
                <c:pt idx="1">
                  <c:v>2020</c:v>
                </c:pt>
                <c:pt idx="2">
                  <c:v>2025</c:v>
                </c:pt>
                <c:pt idx="3">
                  <c:v>2030</c:v>
                </c:pt>
                <c:pt idx="4">
                  <c:v>2040</c:v>
                </c:pt>
                <c:pt idx="5">
                  <c:v>2050</c:v>
                </c:pt>
              </c:numCache>
            </c:numRef>
          </c:cat>
          <c:val>
            <c:numRef>
              <c:f>'Electricity Generation'!$C$314:$H$314</c:f>
              <c:numCache>
                <c:formatCode>General</c:formatCode>
                <c:ptCount val="6"/>
                <c:pt idx="0">
                  <c:v>0</c:v>
                </c:pt>
                <c:pt idx="1">
                  <c:v>0</c:v>
                </c:pt>
                <c:pt idx="2">
                  <c:v>0</c:v>
                </c:pt>
                <c:pt idx="3">
                  <c:v>0</c:v>
                </c:pt>
                <c:pt idx="4">
                  <c:v>0</c:v>
                </c:pt>
                <c:pt idx="5">
                  <c:v>1.7963</c:v>
                </c:pt>
              </c:numCache>
            </c:numRef>
          </c:val>
          <c:extLst>
            <c:ext xmlns:c16="http://schemas.microsoft.com/office/drawing/2014/chart" uri="{C3380CC4-5D6E-409C-BE32-E72D297353CC}">
              <c16:uniqueId val="{00000015-0D48-4D32-A5A9-6AF257D38CE8}"/>
            </c:ext>
          </c:extLst>
        </c:ser>
        <c:dLbls>
          <c:showLegendKey val="0"/>
          <c:showVal val="0"/>
          <c:showCatName val="0"/>
          <c:showSerName val="0"/>
          <c:showPercent val="0"/>
          <c:showBubbleSize val="0"/>
        </c:dLbls>
        <c:gapWidth val="150"/>
        <c:overlap val="100"/>
        <c:axId val="255274863"/>
        <c:axId val="1931036719"/>
      </c:barChart>
      <c:catAx>
        <c:axId val="2552748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1931036719"/>
        <c:crosses val="autoZero"/>
        <c:auto val="1"/>
        <c:lblAlgn val="ctr"/>
        <c:lblOffset val="100"/>
        <c:noMultiLvlLbl val="0"/>
      </c:catAx>
      <c:valAx>
        <c:axId val="193103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TWh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255274863"/>
        <c:crosses val="autoZero"/>
        <c:crossBetween val="between"/>
      </c:valAx>
      <c:spPr>
        <a:noFill/>
        <a:ln>
          <a:noFill/>
        </a:ln>
        <a:effectLst/>
      </c:spPr>
    </c:plotArea>
    <c:legend>
      <c:legendPos val="r"/>
      <c:layout>
        <c:manualLayout>
          <c:xMode val="edge"/>
          <c:yMode val="edge"/>
          <c:x val="0.75413161521073624"/>
          <c:y val="1.546007439763169E-2"/>
          <c:w val="0.23602309755328554"/>
          <c:h val="0.981988595809317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Electricity Generation Capex Annual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col"/>
        <c:grouping val="stacked"/>
        <c:varyColors val="0"/>
        <c:ser>
          <c:idx val="0"/>
          <c:order val="0"/>
          <c:tx>
            <c:strRef>
              <c:f>'Electricity Generation'!$AB$8</c:f>
              <c:strCache>
                <c:ptCount val="1"/>
                <c:pt idx="0">
                  <c:v>Renewables</c:v>
                </c:pt>
              </c:strCache>
            </c:strRef>
          </c:tx>
          <c:spPr>
            <a:solidFill>
              <a:schemeClr val="accent1"/>
            </a:solidFill>
            <a:ln>
              <a:noFill/>
            </a:ln>
            <a:effectLst/>
          </c:spPr>
          <c:invertIfNegative val="0"/>
          <c:cat>
            <c:numRef>
              <c:f>'Electricity Generation'!$AC$7:$AH$7</c:f>
              <c:numCache>
                <c:formatCode>General</c:formatCode>
                <c:ptCount val="6"/>
                <c:pt idx="0">
                  <c:v>2015</c:v>
                </c:pt>
                <c:pt idx="1">
                  <c:v>2020</c:v>
                </c:pt>
                <c:pt idx="2">
                  <c:v>2025</c:v>
                </c:pt>
                <c:pt idx="3">
                  <c:v>2030</c:v>
                </c:pt>
                <c:pt idx="4">
                  <c:v>2040</c:v>
                </c:pt>
                <c:pt idx="5">
                  <c:v>2050</c:v>
                </c:pt>
              </c:numCache>
            </c:numRef>
          </c:cat>
          <c:val>
            <c:numRef>
              <c:f>'Electricity Generation'!$AC$8:$AH$8</c:f>
              <c:numCache>
                <c:formatCode>General</c:formatCode>
                <c:ptCount val="6"/>
                <c:pt idx="0">
                  <c:v>2.4815448874565673</c:v>
                </c:pt>
                <c:pt idx="1">
                  <c:v>3.1539462977778339</c:v>
                </c:pt>
                <c:pt idx="2">
                  <c:v>2.8502611448177828</c:v>
                </c:pt>
                <c:pt idx="3">
                  <c:v>3.461917889444754</c:v>
                </c:pt>
                <c:pt idx="4">
                  <c:v>11.118045504741797</c:v>
                </c:pt>
                <c:pt idx="5">
                  <c:v>14.113061625788591</c:v>
                </c:pt>
              </c:numCache>
            </c:numRef>
          </c:val>
          <c:extLst>
            <c:ext xmlns:c16="http://schemas.microsoft.com/office/drawing/2014/chart" uri="{C3380CC4-5D6E-409C-BE32-E72D297353CC}">
              <c16:uniqueId val="{00000000-C4D4-4AD4-AD67-1A18EE67E1D2}"/>
            </c:ext>
          </c:extLst>
        </c:ser>
        <c:ser>
          <c:idx val="1"/>
          <c:order val="1"/>
          <c:tx>
            <c:strRef>
              <c:f>'Electricity Generation'!$AB$9</c:f>
              <c:strCache>
                <c:ptCount val="1"/>
                <c:pt idx="0">
                  <c:v>Nuclear</c:v>
                </c:pt>
              </c:strCache>
            </c:strRef>
          </c:tx>
          <c:spPr>
            <a:solidFill>
              <a:schemeClr val="accent2"/>
            </a:solidFill>
            <a:ln>
              <a:noFill/>
            </a:ln>
            <a:effectLst/>
          </c:spPr>
          <c:invertIfNegative val="0"/>
          <c:cat>
            <c:numRef>
              <c:f>'Electricity Generation'!$AC$7:$AH$7</c:f>
              <c:numCache>
                <c:formatCode>General</c:formatCode>
                <c:ptCount val="6"/>
                <c:pt idx="0">
                  <c:v>2015</c:v>
                </c:pt>
                <c:pt idx="1">
                  <c:v>2020</c:v>
                </c:pt>
                <c:pt idx="2">
                  <c:v>2025</c:v>
                </c:pt>
                <c:pt idx="3">
                  <c:v>2030</c:v>
                </c:pt>
                <c:pt idx="4">
                  <c:v>2040</c:v>
                </c:pt>
                <c:pt idx="5">
                  <c:v>2050</c:v>
                </c:pt>
              </c:numCache>
            </c:numRef>
          </c:cat>
          <c:val>
            <c:numRef>
              <c:f>'Electricity Generation'!$AC$9:$AH$9</c:f>
              <c:numCache>
                <c:formatCode>General</c:formatCode>
                <c:ptCount val="6"/>
                <c:pt idx="0">
                  <c:v>2.0197705351750173E-9</c:v>
                </c:pt>
                <c:pt idx="1">
                  <c:v>5.0615656507652709E-9</c:v>
                </c:pt>
                <c:pt idx="2">
                  <c:v>0.20094606656868547</c:v>
                </c:pt>
                <c:pt idx="3">
                  <c:v>0.75733205267386006</c:v>
                </c:pt>
                <c:pt idx="4">
                  <c:v>0.53688694619852373</c:v>
                </c:pt>
                <c:pt idx="5">
                  <c:v>0.3806092572779966</c:v>
                </c:pt>
              </c:numCache>
            </c:numRef>
          </c:val>
          <c:extLst>
            <c:ext xmlns:c16="http://schemas.microsoft.com/office/drawing/2014/chart" uri="{C3380CC4-5D6E-409C-BE32-E72D297353CC}">
              <c16:uniqueId val="{00000001-C4D4-4AD4-AD67-1A18EE67E1D2}"/>
            </c:ext>
          </c:extLst>
        </c:ser>
        <c:ser>
          <c:idx val="2"/>
          <c:order val="2"/>
          <c:tx>
            <c:strRef>
              <c:f>'Electricity Generation'!$AB$10</c:f>
              <c:strCache>
                <c:ptCount val="1"/>
                <c:pt idx="0">
                  <c:v>Non-nuclear thermal power generation</c:v>
                </c:pt>
              </c:strCache>
            </c:strRef>
          </c:tx>
          <c:spPr>
            <a:solidFill>
              <a:schemeClr val="accent3"/>
            </a:solidFill>
            <a:ln>
              <a:noFill/>
            </a:ln>
            <a:effectLst/>
          </c:spPr>
          <c:invertIfNegative val="0"/>
          <c:cat>
            <c:numRef>
              <c:f>'Electricity Generation'!$AC$7:$AH$7</c:f>
              <c:numCache>
                <c:formatCode>General</c:formatCode>
                <c:ptCount val="6"/>
                <c:pt idx="0">
                  <c:v>2015</c:v>
                </c:pt>
                <c:pt idx="1">
                  <c:v>2020</c:v>
                </c:pt>
                <c:pt idx="2">
                  <c:v>2025</c:v>
                </c:pt>
                <c:pt idx="3">
                  <c:v>2030</c:v>
                </c:pt>
                <c:pt idx="4">
                  <c:v>2040</c:v>
                </c:pt>
                <c:pt idx="5">
                  <c:v>2050</c:v>
                </c:pt>
              </c:numCache>
            </c:numRef>
          </c:cat>
          <c:val>
            <c:numRef>
              <c:f>'Electricity Generation'!$AC$10:$AH$10</c:f>
              <c:numCache>
                <c:formatCode>General</c:formatCode>
                <c:ptCount val="6"/>
                <c:pt idx="0">
                  <c:v>1.1942289824189445E-7</c:v>
                </c:pt>
                <c:pt idx="1">
                  <c:v>0.50409248071350554</c:v>
                </c:pt>
                <c:pt idx="2">
                  <c:v>0.9327095711791622</c:v>
                </c:pt>
                <c:pt idx="3">
                  <c:v>1.3067353101690118</c:v>
                </c:pt>
                <c:pt idx="4">
                  <c:v>1.0671013343049556</c:v>
                </c:pt>
                <c:pt idx="5">
                  <c:v>0.58860426519312159</c:v>
                </c:pt>
              </c:numCache>
            </c:numRef>
          </c:val>
          <c:extLst>
            <c:ext xmlns:c16="http://schemas.microsoft.com/office/drawing/2014/chart" uri="{C3380CC4-5D6E-409C-BE32-E72D297353CC}">
              <c16:uniqueId val="{00000002-C4D4-4AD4-AD67-1A18EE67E1D2}"/>
            </c:ext>
          </c:extLst>
        </c:ser>
        <c:dLbls>
          <c:showLegendKey val="0"/>
          <c:showVal val="0"/>
          <c:showCatName val="0"/>
          <c:showSerName val="0"/>
          <c:showPercent val="0"/>
          <c:showBubbleSize val="0"/>
        </c:dLbls>
        <c:gapWidth val="150"/>
        <c:overlap val="100"/>
        <c:axId val="894121263"/>
        <c:axId val="425995951"/>
      </c:barChart>
      <c:catAx>
        <c:axId val="8941212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425995951"/>
        <c:crosses val="autoZero"/>
        <c:auto val="1"/>
        <c:lblAlgn val="ctr"/>
        <c:lblOffset val="100"/>
        <c:noMultiLvlLbl val="0"/>
      </c:catAx>
      <c:valAx>
        <c:axId val="4259959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a:t>£ billions - annual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89412126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a:t>Electricity Generation Capacity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col"/>
        <c:grouping val="stacked"/>
        <c:varyColors val="0"/>
        <c:ser>
          <c:idx val="0"/>
          <c:order val="0"/>
          <c:tx>
            <c:strRef>
              <c:f>'Electricity Generation'!$U$166</c:f>
              <c:strCache>
                <c:ptCount val="1"/>
                <c:pt idx="0">
                  <c:v>Renewables</c:v>
                </c:pt>
              </c:strCache>
            </c:strRef>
          </c:tx>
          <c:spPr>
            <a:solidFill>
              <a:schemeClr val="accent1"/>
            </a:solidFill>
            <a:ln>
              <a:noFill/>
            </a:ln>
            <a:effectLst/>
          </c:spPr>
          <c:invertIfNegative val="0"/>
          <c:cat>
            <c:numRef>
              <c:f>'Electricity Generation'!$V$165:$AA$165</c:f>
              <c:numCache>
                <c:formatCode>General</c:formatCode>
                <c:ptCount val="6"/>
                <c:pt idx="0">
                  <c:v>2015</c:v>
                </c:pt>
                <c:pt idx="1">
                  <c:v>2020</c:v>
                </c:pt>
                <c:pt idx="2">
                  <c:v>2025</c:v>
                </c:pt>
                <c:pt idx="3">
                  <c:v>2030</c:v>
                </c:pt>
                <c:pt idx="4">
                  <c:v>2040</c:v>
                </c:pt>
                <c:pt idx="5">
                  <c:v>2050</c:v>
                </c:pt>
              </c:numCache>
            </c:numRef>
          </c:cat>
          <c:val>
            <c:numRef>
              <c:f>'Electricity Generation'!$V$166:$AA$166</c:f>
              <c:numCache>
                <c:formatCode>General</c:formatCode>
                <c:ptCount val="6"/>
                <c:pt idx="0">
                  <c:v>16.997400000961363</c:v>
                </c:pt>
                <c:pt idx="1">
                  <c:v>24.755100046376523</c:v>
                </c:pt>
                <c:pt idx="2">
                  <c:v>25.610251106949036</c:v>
                </c:pt>
                <c:pt idx="3">
                  <c:v>32.156288233440975</c:v>
                </c:pt>
                <c:pt idx="4">
                  <c:v>155.8653726891306</c:v>
                </c:pt>
                <c:pt idx="5">
                  <c:v>250.25919158149804</c:v>
                </c:pt>
              </c:numCache>
            </c:numRef>
          </c:val>
          <c:extLst>
            <c:ext xmlns:c16="http://schemas.microsoft.com/office/drawing/2014/chart" uri="{C3380CC4-5D6E-409C-BE32-E72D297353CC}">
              <c16:uniqueId val="{00000000-828C-43DB-975C-A5ECAA0EC71D}"/>
            </c:ext>
          </c:extLst>
        </c:ser>
        <c:ser>
          <c:idx val="1"/>
          <c:order val="1"/>
          <c:tx>
            <c:strRef>
              <c:f>'Electricity Generation'!$U$167</c:f>
              <c:strCache>
                <c:ptCount val="1"/>
                <c:pt idx="0">
                  <c:v>Nuclear</c:v>
                </c:pt>
              </c:strCache>
            </c:strRef>
          </c:tx>
          <c:spPr>
            <a:solidFill>
              <a:schemeClr val="accent2"/>
            </a:solidFill>
            <a:ln>
              <a:noFill/>
            </a:ln>
            <a:effectLst/>
          </c:spPr>
          <c:invertIfNegative val="0"/>
          <c:cat>
            <c:numRef>
              <c:f>'Electricity Generation'!$V$165:$AA$165</c:f>
              <c:numCache>
                <c:formatCode>General</c:formatCode>
                <c:ptCount val="6"/>
                <c:pt idx="0">
                  <c:v>2015</c:v>
                </c:pt>
                <c:pt idx="1">
                  <c:v>2020</c:v>
                </c:pt>
                <c:pt idx="2">
                  <c:v>2025</c:v>
                </c:pt>
                <c:pt idx="3">
                  <c:v>2030</c:v>
                </c:pt>
                <c:pt idx="4">
                  <c:v>2040</c:v>
                </c:pt>
                <c:pt idx="5">
                  <c:v>2050</c:v>
                </c:pt>
              </c:numCache>
            </c:numRef>
          </c:cat>
          <c:val>
            <c:numRef>
              <c:f>'Electricity Generation'!$V$167:$AA$167</c:f>
              <c:numCache>
                <c:formatCode>General</c:formatCode>
                <c:ptCount val="6"/>
                <c:pt idx="0">
                  <c:v>8.741000112</c:v>
                </c:pt>
                <c:pt idx="1">
                  <c:v>8.741000112</c:v>
                </c:pt>
                <c:pt idx="2">
                  <c:v>7.6809991609802175</c:v>
                </c:pt>
                <c:pt idx="3">
                  <c:v>6.8009990608204411</c:v>
                </c:pt>
                <c:pt idx="4">
                  <c:v>4.3909999973536253</c:v>
                </c:pt>
                <c:pt idx="5">
                  <c:v>4.3898089999982748</c:v>
                </c:pt>
              </c:numCache>
            </c:numRef>
          </c:val>
          <c:extLst>
            <c:ext xmlns:c16="http://schemas.microsoft.com/office/drawing/2014/chart" uri="{C3380CC4-5D6E-409C-BE32-E72D297353CC}">
              <c16:uniqueId val="{00000001-828C-43DB-975C-A5ECAA0EC71D}"/>
            </c:ext>
          </c:extLst>
        </c:ser>
        <c:ser>
          <c:idx val="2"/>
          <c:order val="2"/>
          <c:tx>
            <c:strRef>
              <c:f>'Electricity Generation'!$U$168</c:f>
              <c:strCache>
                <c:ptCount val="1"/>
                <c:pt idx="0">
                  <c:v>Non-nuclear thermal power generation</c:v>
                </c:pt>
              </c:strCache>
            </c:strRef>
          </c:tx>
          <c:spPr>
            <a:solidFill>
              <a:schemeClr val="accent3"/>
            </a:solidFill>
            <a:ln>
              <a:noFill/>
            </a:ln>
            <a:effectLst/>
          </c:spPr>
          <c:invertIfNegative val="0"/>
          <c:cat>
            <c:numRef>
              <c:f>'Electricity Generation'!$V$165:$AA$165</c:f>
              <c:numCache>
                <c:formatCode>General</c:formatCode>
                <c:ptCount val="6"/>
                <c:pt idx="0">
                  <c:v>2015</c:v>
                </c:pt>
                <c:pt idx="1">
                  <c:v>2020</c:v>
                </c:pt>
                <c:pt idx="2">
                  <c:v>2025</c:v>
                </c:pt>
                <c:pt idx="3">
                  <c:v>2030</c:v>
                </c:pt>
                <c:pt idx="4">
                  <c:v>2040</c:v>
                </c:pt>
                <c:pt idx="5">
                  <c:v>2050</c:v>
                </c:pt>
              </c:numCache>
            </c:numRef>
          </c:cat>
          <c:val>
            <c:numRef>
              <c:f>'Electricity Generation'!$V$168:$AA$168</c:f>
              <c:numCache>
                <c:formatCode>General</c:formatCode>
                <c:ptCount val="6"/>
                <c:pt idx="0">
                  <c:v>54.767366054913438</c:v>
                </c:pt>
                <c:pt idx="1">
                  <c:v>50.859542379203042</c:v>
                </c:pt>
                <c:pt idx="2">
                  <c:v>49.351863110791527</c:v>
                </c:pt>
                <c:pt idx="3">
                  <c:v>46.566735010317657</c:v>
                </c:pt>
                <c:pt idx="4">
                  <c:v>34.789201957467839</c:v>
                </c:pt>
                <c:pt idx="5">
                  <c:v>28.23989103114959</c:v>
                </c:pt>
              </c:numCache>
            </c:numRef>
          </c:val>
          <c:extLst>
            <c:ext xmlns:c16="http://schemas.microsoft.com/office/drawing/2014/chart" uri="{C3380CC4-5D6E-409C-BE32-E72D297353CC}">
              <c16:uniqueId val="{00000002-828C-43DB-975C-A5ECAA0EC71D}"/>
            </c:ext>
          </c:extLst>
        </c:ser>
        <c:ser>
          <c:idx val="3"/>
          <c:order val="3"/>
          <c:tx>
            <c:strRef>
              <c:f>'Electricity Generation'!$U$169</c:f>
              <c:strCache>
                <c:ptCount val="1"/>
                <c:pt idx="0">
                  <c:v>Interconnectors</c:v>
                </c:pt>
              </c:strCache>
            </c:strRef>
          </c:tx>
          <c:spPr>
            <a:solidFill>
              <a:schemeClr val="accent4"/>
            </a:solidFill>
            <a:ln>
              <a:noFill/>
            </a:ln>
            <a:effectLst/>
          </c:spPr>
          <c:invertIfNegative val="0"/>
          <c:cat>
            <c:numRef>
              <c:f>'Electricity Generation'!$V$165:$AA$165</c:f>
              <c:numCache>
                <c:formatCode>General</c:formatCode>
                <c:ptCount val="6"/>
                <c:pt idx="0">
                  <c:v>2015</c:v>
                </c:pt>
                <c:pt idx="1">
                  <c:v>2020</c:v>
                </c:pt>
                <c:pt idx="2">
                  <c:v>2025</c:v>
                </c:pt>
                <c:pt idx="3">
                  <c:v>2030</c:v>
                </c:pt>
                <c:pt idx="4">
                  <c:v>2040</c:v>
                </c:pt>
                <c:pt idx="5">
                  <c:v>2050</c:v>
                </c:pt>
              </c:numCache>
            </c:numRef>
          </c:cat>
          <c:val>
            <c:numRef>
              <c:f>'Electricity Generation'!$V$169:$AA$169</c:f>
              <c:numCache>
                <c:formatCode>General</c:formatCode>
                <c:ptCount val="6"/>
                <c:pt idx="0">
                  <c:v>3.9999600000000002</c:v>
                </c:pt>
                <c:pt idx="1">
                  <c:v>8.3999199999999998</c:v>
                </c:pt>
                <c:pt idx="2">
                  <c:v>17.89988</c:v>
                </c:pt>
                <c:pt idx="3">
                  <c:v>17.899840000000001</c:v>
                </c:pt>
                <c:pt idx="4">
                  <c:v>17.899760000000001</c:v>
                </c:pt>
                <c:pt idx="5">
                  <c:v>17.89968</c:v>
                </c:pt>
              </c:numCache>
            </c:numRef>
          </c:val>
          <c:extLst>
            <c:ext xmlns:c16="http://schemas.microsoft.com/office/drawing/2014/chart" uri="{C3380CC4-5D6E-409C-BE32-E72D297353CC}">
              <c16:uniqueId val="{00000003-828C-43DB-975C-A5ECAA0EC71D}"/>
            </c:ext>
          </c:extLst>
        </c:ser>
        <c:dLbls>
          <c:showLegendKey val="0"/>
          <c:showVal val="0"/>
          <c:showCatName val="0"/>
          <c:showSerName val="0"/>
          <c:showPercent val="0"/>
          <c:showBubbleSize val="0"/>
        </c:dLbls>
        <c:gapWidth val="150"/>
        <c:overlap val="100"/>
        <c:axId val="351441007"/>
        <c:axId val="434913103"/>
      </c:barChart>
      <c:catAx>
        <c:axId val="351441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434913103"/>
        <c:crosses val="autoZero"/>
        <c:auto val="1"/>
        <c:lblAlgn val="ctr"/>
        <c:lblOffset val="100"/>
        <c:noMultiLvlLbl val="0"/>
      </c:catAx>
      <c:valAx>
        <c:axId val="4349131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a:t>GW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3514410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a:t>Electricity Generation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col"/>
        <c:grouping val="stacked"/>
        <c:varyColors val="0"/>
        <c:ser>
          <c:idx val="0"/>
          <c:order val="0"/>
          <c:tx>
            <c:strRef>
              <c:f>'Electricity Generation'!$U$294</c:f>
              <c:strCache>
                <c:ptCount val="1"/>
                <c:pt idx="0">
                  <c:v>Renewables</c:v>
                </c:pt>
              </c:strCache>
            </c:strRef>
          </c:tx>
          <c:spPr>
            <a:solidFill>
              <a:schemeClr val="accent1"/>
            </a:solidFill>
            <a:ln>
              <a:noFill/>
            </a:ln>
            <a:effectLst/>
          </c:spPr>
          <c:invertIfNegative val="0"/>
          <c:cat>
            <c:numRef>
              <c:f>'Electricity Generation'!$V$293:$AA$293</c:f>
              <c:numCache>
                <c:formatCode>General</c:formatCode>
                <c:ptCount val="6"/>
                <c:pt idx="0">
                  <c:v>2015</c:v>
                </c:pt>
                <c:pt idx="1">
                  <c:v>2020</c:v>
                </c:pt>
                <c:pt idx="2">
                  <c:v>2025</c:v>
                </c:pt>
                <c:pt idx="3">
                  <c:v>2030</c:v>
                </c:pt>
                <c:pt idx="4">
                  <c:v>2040</c:v>
                </c:pt>
                <c:pt idx="5">
                  <c:v>2050</c:v>
                </c:pt>
              </c:numCache>
            </c:numRef>
          </c:cat>
          <c:val>
            <c:numRef>
              <c:f>'Electricity Generation'!$V$294:$AA$294</c:f>
              <c:numCache>
                <c:formatCode>General</c:formatCode>
                <c:ptCount val="6"/>
                <c:pt idx="0">
                  <c:v>40.780100000000004</c:v>
                </c:pt>
                <c:pt idx="1">
                  <c:v>60.271499999999996</c:v>
                </c:pt>
                <c:pt idx="2">
                  <c:v>61.7074</c:v>
                </c:pt>
                <c:pt idx="3">
                  <c:v>82.412800000000004</c:v>
                </c:pt>
                <c:pt idx="4">
                  <c:v>376.40899999999999</c:v>
                </c:pt>
                <c:pt idx="5">
                  <c:v>705.71429999999998</c:v>
                </c:pt>
              </c:numCache>
            </c:numRef>
          </c:val>
          <c:extLst>
            <c:ext xmlns:c16="http://schemas.microsoft.com/office/drawing/2014/chart" uri="{C3380CC4-5D6E-409C-BE32-E72D297353CC}">
              <c16:uniqueId val="{00000000-7948-4302-BBDF-7990B083BCA2}"/>
            </c:ext>
          </c:extLst>
        </c:ser>
        <c:ser>
          <c:idx val="1"/>
          <c:order val="1"/>
          <c:tx>
            <c:strRef>
              <c:f>'Electricity Generation'!$U$295</c:f>
              <c:strCache>
                <c:ptCount val="1"/>
                <c:pt idx="0">
                  <c:v>Nuclear</c:v>
                </c:pt>
              </c:strCache>
            </c:strRef>
          </c:tx>
          <c:spPr>
            <a:solidFill>
              <a:schemeClr val="accent2"/>
            </a:solidFill>
            <a:ln>
              <a:noFill/>
            </a:ln>
            <a:effectLst/>
          </c:spPr>
          <c:invertIfNegative val="0"/>
          <c:cat>
            <c:numRef>
              <c:f>'Electricity Generation'!$V$293:$AA$293</c:f>
              <c:numCache>
                <c:formatCode>General</c:formatCode>
                <c:ptCount val="6"/>
                <c:pt idx="0">
                  <c:v>2015</c:v>
                </c:pt>
                <c:pt idx="1">
                  <c:v>2020</c:v>
                </c:pt>
                <c:pt idx="2">
                  <c:v>2025</c:v>
                </c:pt>
                <c:pt idx="3">
                  <c:v>2030</c:v>
                </c:pt>
                <c:pt idx="4">
                  <c:v>2040</c:v>
                </c:pt>
                <c:pt idx="5">
                  <c:v>2050</c:v>
                </c:pt>
              </c:numCache>
            </c:numRef>
          </c:cat>
          <c:val>
            <c:numRef>
              <c:f>'Electricity Generation'!$V$295:$AA$295</c:f>
              <c:numCache>
                <c:formatCode>General</c:formatCode>
                <c:ptCount val="6"/>
                <c:pt idx="0">
                  <c:v>53.453400000000002</c:v>
                </c:pt>
                <c:pt idx="1">
                  <c:v>53.453400000000002</c:v>
                </c:pt>
                <c:pt idx="2">
                  <c:v>48.194300000000005</c:v>
                </c:pt>
                <c:pt idx="3">
                  <c:v>47.180900000000001</c:v>
                </c:pt>
                <c:pt idx="4">
                  <c:v>32.443199999999997</c:v>
                </c:pt>
                <c:pt idx="5">
                  <c:v>16.2179</c:v>
                </c:pt>
              </c:numCache>
            </c:numRef>
          </c:val>
          <c:extLst>
            <c:ext xmlns:c16="http://schemas.microsoft.com/office/drawing/2014/chart" uri="{C3380CC4-5D6E-409C-BE32-E72D297353CC}">
              <c16:uniqueId val="{00000001-7948-4302-BBDF-7990B083BCA2}"/>
            </c:ext>
          </c:extLst>
        </c:ser>
        <c:ser>
          <c:idx val="2"/>
          <c:order val="2"/>
          <c:tx>
            <c:strRef>
              <c:f>'Electricity Generation'!$U$296</c:f>
              <c:strCache>
                <c:ptCount val="1"/>
                <c:pt idx="0">
                  <c:v>Non-nuclear thermal power generation</c:v>
                </c:pt>
              </c:strCache>
            </c:strRef>
          </c:tx>
          <c:spPr>
            <a:solidFill>
              <a:schemeClr val="accent3"/>
            </a:solidFill>
            <a:ln>
              <a:noFill/>
            </a:ln>
            <a:effectLst/>
          </c:spPr>
          <c:invertIfNegative val="0"/>
          <c:cat>
            <c:numRef>
              <c:f>'Electricity Generation'!$V$293:$AA$293</c:f>
              <c:numCache>
                <c:formatCode>General</c:formatCode>
                <c:ptCount val="6"/>
                <c:pt idx="0">
                  <c:v>2015</c:v>
                </c:pt>
                <c:pt idx="1">
                  <c:v>2020</c:v>
                </c:pt>
                <c:pt idx="2">
                  <c:v>2025</c:v>
                </c:pt>
                <c:pt idx="3">
                  <c:v>2030</c:v>
                </c:pt>
                <c:pt idx="4">
                  <c:v>2040</c:v>
                </c:pt>
                <c:pt idx="5">
                  <c:v>2050</c:v>
                </c:pt>
              </c:numCache>
            </c:numRef>
          </c:cat>
          <c:val>
            <c:numRef>
              <c:f>'Electricity Generation'!$V$296:$AA$296</c:f>
              <c:numCache>
                <c:formatCode>General</c:formatCode>
                <c:ptCount val="6"/>
                <c:pt idx="0">
                  <c:v>246.65190000000001</c:v>
                </c:pt>
                <c:pt idx="1">
                  <c:v>269.01980000000003</c:v>
                </c:pt>
                <c:pt idx="2">
                  <c:v>279.72359999999998</c:v>
                </c:pt>
                <c:pt idx="3">
                  <c:v>281.779</c:v>
                </c:pt>
                <c:pt idx="4">
                  <c:v>54.079100000000004</c:v>
                </c:pt>
                <c:pt idx="5">
                  <c:v>4.3692000000000002</c:v>
                </c:pt>
              </c:numCache>
            </c:numRef>
          </c:val>
          <c:extLst>
            <c:ext xmlns:c16="http://schemas.microsoft.com/office/drawing/2014/chart" uri="{C3380CC4-5D6E-409C-BE32-E72D297353CC}">
              <c16:uniqueId val="{00000002-7948-4302-BBDF-7990B083BCA2}"/>
            </c:ext>
          </c:extLst>
        </c:ser>
        <c:dLbls>
          <c:showLegendKey val="0"/>
          <c:showVal val="0"/>
          <c:showCatName val="0"/>
          <c:showSerName val="0"/>
          <c:showPercent val="0"/>
          <c:showBubbleSize val="0"/>
        </c:dLbls>
        <c:gapWidth val="150"/>
        <c:overlap val="100"/>
        <c:axId val="353393071"/>
        <c:axId val="442993503"/>
      </c:barChart>
      <c:catAx>
        <c:axId val="3533930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442993503"/>
        <c:crosses val="autoZero"/>
        <c:auto val="1"/>
        <c:lblAlgn val="ctr"/>
        <c:lblOffset val="100"/>
        <c:noMultiLvlLbl val="0"/>
      </c:catAx>
      <c:valAx>
        <c:axId val="4429935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a:t>TWh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35339307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Storage Capacity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col"/>
        <c:grouping val="stacked"/>
        <c:varyColors val="0"/>
        <c:ser>
          <c:idx val="0"/>
          <c:order val="0"/>
          <c:spPr>
            <a:solidFill>
              <a:schemeClr val="accent1"/>
            </a:solidFill>
            <a:ln>
              <a:noFill/>
            </a:ln>
            <a:effectLst/>
          </c:spPr>
          <c:invertIfNegative val="0"/>
          <c:cat>
            <c:numRef>
              <c:f>Storage!$C$71:$H$71</c:f>
              <c:numCache>
                <c:formatCode>General</c:formatCode>
                <c:ptCount val="6"/>
                <c:pt idx="0">
                  <c:v>2015</c:v>
                </c:pt>
                <c:pt idx="1">
                  <c:v>2020</c:v>
                </c:pt>
                <c:pt idx="2">
                  <c:v>2025</c:v>
                </c:pt>
                <c:pt idx="3">
                  <c:v>2030</c:v>
                </c:pt>
                <c:pt idx="4">
                  <c:v>2040</c:v>
                </c:pt>
                <c:pt idx="5">
                  <c:v>2050</c:v>
                </c:pt>
              </c:numCache>
            </c:numRef>
          </c:cat>
          <c:val>
            <c:numRef>
              <c:f>Storage!$C$78:$H$78</c:f>
              <c:numCache>
                <c:formatCode>General</c:formatCode>
                <c:ptCount val="6"/>
                <c:pt idx="0">
                  <c:v>25.460002503388569</c:v>
                </c:pt>
                <c:pt idx="1">
                  <c:v>24.120005718677415</c:v>
                </c:pt>
                <c:pt idx="2">
                  <c:v>26.430007873796164</c:v>
                </c:pt>
                <c:pt idx="3">
                  <c:v>35.863721980394075</c:v>
                </c:pt>
                <c:pt idx="4">
                  <c:v>55.931959056097909</c:v>
                </c:pt>
                <c:pt idx="5">
                  <c:v>68.949629180092131</c:v>
                </c:pt>
              </c:numCache>
            </c:numRef>
          </c:val>
          <c:extLst>
            <c:ext xmlns:c16="http://schemas.microsoft.com/office/drawing/2014/chart" uri="{C3380CC4-5D6E-409C-BE32-E72D297353CC}">
              <c16:uniqueId val="{00000000-295E-4BDF-A76C-A5D1A64D5B67}"/>
            </c:ext>
          </c:extLst>
        </c:ser>
        <c:dLbls>
          <c:showLegendKey val="0"/>
          <c:showVal val="0"/>
          <c:showCatName val="0"/>
          <c:showSerName val="0"/>
          <c:showPercent val="0"/>
          <c:showBubbleSize val="0"/>
        </c:dLbls>
        <c:gapWidth val="150"/>
        <c:overlap val="100"/>
        <c:axId val="1131904127"/>
        <c:axId val="1235944431"/>
      </c:barChart>
      <c:catAx>
        <c:axId val="1131904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1235944431"/>
        <c:crosses val="autoZero"/>
        <c:auto val="1"/>
        <c:lblAlgn val="ctr"/>
        <c:lblOffset val="100"/>
        <c:noMultiLvlLbl val="0"/>
      </c:catAx>
      <c:valAx>
        <c:axId val="123594443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a:t>GWh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11319041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Storage Power Rating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col"/>
        <c:grouping val="stacked"/>
        <c:varyColors val="0"/>
        <c:ser>
          <c:idx val="0"/>
          <c:order val="0"/>
          <c:spPr>
            <a:solidFill>
              <a:schemeClr val="accent1"/>
            </a:solidFill>
            <a:ln>
              <a:noFill/>
            </a:ln>
            <a:effectLst/>
          </c:spPr>
          <c:invertIfNegative val="0"/>
          <c:cat>
            <c:numRef>
              <c:f>Storage!$C$145:$H$145</c:f>
              <c:numCache>
                <c:formatCode>General</c:formatCode>
                <c:ptCount val="6"/>
                <c:pt idx="0">
                  <c:v>2015</c:v>
                </c:pt>
                <c:pt idx="1">
                  <c:v>2020</c:v>
                </c:pt>
                <c:pt idx="2">
                  <c:v>2025</c:v>
                </c:pt>
                <c:pt idx="3">
                  <c:v>2030</c:v>
                </c:pt>
                <c:pt idx="4">
                  <c:v>2040</c:v>
                </c:pt>
                <c:pt idx="5">
                  <c:v>2050</c:v>
                </c:pt>
              </c:numCache>
            </c:numRef>
          </c:cat>
          <c:val>
            <c:numRef>
              <c:f>Storage!$C$152:$H$152</c:f>
              <c:numCache>
                <c:formatCode>General</c:formatCode>
                <c:ptCount val="6"/>
                <c:pt idx="0">
                  <c:v>2.6600006453600082</c:v>
                </c:pt>
                <c:pt idx="1">
                  <c:v>2.5200016106484364</c:v>
                </c:pt>
                <c:pt idx="2">
                  <c:v>2.836252762693896</c:v>
                </c:pt>
                <c:pt idx="3">
                  <c:v>6.5262160152970905</c:v>
                </c:pt>
                <c:pt idx="4">
                  <c:v>22.606944647369595</c:v>
                </c:pt>
                <c:pt idx="5">
                  <c:v>31.637112681640403</c:v>
                </c:pt>
              </c:numCache>
            </c:numRef>
          </c:val>
          <c:extLst>
            <c:ext xmlns:c16="http://schemas.microsoft.com/office/drawing/2014/chart" uri="{C3380CC4-5D6E-409C-BE32-E72D297353CC}">
              <c16:uniqueId val="{00000000-0122-4E34-A9D7-24405BB34612}"/>
            </c:ext>
          </c:extLst>
        </c:ser>
        <c:dLbls>
          <c:showLegendKey val="0"/>
          <c:showVal val="0"/>
          <c:showCatName val="0"/>
          <c:showSerName val="0"/>
          <c:showPercent val="0"/>
          <c:showBubbleSize val="0"/>
        </c:dLbls>
        <c:gapWidth val="150"/>
        <c:overlap val="100"/>
        <c:axId val="1131904127"/>
        <c:axId val="1235944431"/>
      </c:barChart>
      <c:catAx>
        <c:axId val="1131904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1235944431"/>
        <c:crosses val="autoZero"/>
        <c:auto val="1"/>
        <c:lblAlgn val="ctr"/>
        <c:lblOffset val="100"/>
        <c:noMultiLvlLbl val="0"/>
      </c:catAx>
      <c:valAx>
        <c:axId val="123594443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GW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11319041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Electricity Charging Point Network Opex</a:t>
            </a:r>
          </a:p>
        </c:rich>
      </c:tx>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lineChart>
        <c:grouping val="standard"/>
        <c:varyColors val="0"/>
        <c:ser>
          <c:idx val="0"/>
          <c:order val="0"/>
          <c:tx>
            <c:strRef>
              <c:f>'Charge Points'!$B$164</c:f>
              <c:strCache>
                <c:ptCount val="1"/>
                <c:pt idx="0">
                  <c:v>Home Charging Point Operator - Off-street</c:v>
                </c:pt>
              </c:strCache>
            </c:strRef>
          </c:tx>
          <c:spPr>
            <a:ln w="28575" cap="rnd">
              <a:solidFill>
                <a:schemeClr val="accent1"/>
              </a:solidFill>
              <a:round/>
            </a:ln>
            <a:effectLst/>
          </c:spPr>
          <c:marker>
            <c:symbol val="none"/>
          </c:marker>
          <c:val>
            <c:numRef>
              <c:f>'Charge Points'!$D$164:$AM$164</c:f>
              <c:numCache>
                <c:formatCode>General</c:formatCode>
                <c:ptCount val="36"/>
                <c:pt idx="0">
                  <c:v>0.9465077825209125</c:v>
                </c:pt>
                <c:pt idx="1">
                  <c:v>2.444440970274592</c:v>
                </c:pt>
                <c:pt idx="2">
                  <c:v>4.9354028937530625</c:v>
                </c:pt>
                <c:pt idx="3">
                  <c:v>8.4781095387007923</c:v>
                </c:pt>
                <c:pt idx="4">
                  <c:v>12.697771481652682</c:v>
                </c:pt>
                <c:pt idx="5">
                  <c:v>92.612549019531372</c:v>
                </c:pt>
                <c:pt idx="6">
                  <c:v>124.08496507104014</c:v>
                </c:pt>
                <c:pt idx="7">
                  <c:v>156.71877982394722</c:v>
                </c:pt>
                <c:pt idx="8">
                  <c:v>193.16679898321456</c:v>
                </c:pt>
                <c:pt idx="9">
                  <c:v>229.97328703154145</c:v>
                </c:pt>
                <c:pt idx="10">
                  <c:v>264.97184384963896</c:v>
                </c:pt>
                <c:pt idx="11">
                  <c:v>304.44562433731863</c:v>
                </c:pt>
                <c:pt idx="12">
                  <c:v>350.46145743294653</c:v>
                </c:pt>
                <c:pt idx="13">
                  <c:v>398.2651106598521</c:v>
                </c:pt>
                <c:pt idx="14">
                  <c:v>446.33690709774925</c:v>
                </c:pt>
                <c:pt idx="15">
                  <c:v>490.50585528950182</c:v>
                </c:pt>
                <c:pt idx="16">
                  <c:v>532.48323346920154</c:v>
                </c:pt>
                <c:pt idx="17">
                  <c:v>571.58354095638003</c:v>
                </c:pt>
                <c:pt idx="18">
                  <c:v>606.85244759056854</c:v>
                </c:pt>
                <c:pt idx="19">
                  <c:v>639.54924633747783</c:v>
                </c:pt>
                <c:pt idx="20">
                  <c:v>667.31900777047645</c:v>
                </c:pt>
                <c:pt idx="21">
                  <c:v>692.29510203891743</c:v>
                </c:pt>
                <c:pt idx="22">
                  <c:v>715.32653036208148</c:v>
                </c:pt>
                <c:pt idx="23">
                  <c:v>733.40639506985406</c:v>
                </c:pt>
                <c:pt idx="24">
                  <c:v>749.27499606980109</c:v>
                </c:pt>
                <c:pt idx="25">
                  <c:v>764.28238079823348</c:v>
                </c:pt>
                <c:pt idx="26">
                  <c:v>777.13655396553077</c:v>
                </c:pt>
                <c:pt idx="27">
                  <c:v>788.69028314188711</c:v>
                </c:pt>
                <c:pt idx="28">
                  <c:v>800.48011920647559</c:v>
                </c:pt>
                <c:pt idx="29">
                  <c:v>809.48889324510981</c:v>
                </c:pt>
                <c:pt idx="30">
                  <c:v>818.3570012625911</c:v>
                </c:pt>
                <c:pt idx="31">
                  <c:v>828.45535345543476</c:v>
                </c:pt>
                <c:pt idx="32">
                  <c:v>836.34879923795245</c:v>
                </c:pt>
                <c:pt idx="33">
                  <c:v>844.19112395772811</c:v>
                </c:pt>
                <c:pt idx="34">
                  <c:v>853.81640872440471</c:v>
                </c:pt>
                <c:pt idx="35">
                  <c:v>862.06413794622347</c:v>
                </c:pt>
              </c:numCache>
            </c:numRef>
          </c:val>
          <c:smooth val="0"/>
          <c:extLst>
            <c:ext xmlns:c16="http://schemas.microsoft.com/office/drawing/2014/chart" uri="{C3380CC4-5D6E-409C-BE32-E72D297353CC}">
              <c16:uniqueId val="{00000000-569D-4152-9430-A8E071BA2820}"/>
            </c:ext>
          </c:extLst>
        </c:ser>
        <c:ser>
          <c:idx val="4"/>
          <c:order val="1"/>
          <c:tx>
            <c:strRef>
              <c:f>'Charge Points'!$B$165</c:f>
              <c:strCache>
                <c:ptCount val="1"/>
                <c:pt idx="0">
                  <c:v>Home Charging Point Operator - On-street</c:v>
                </c:pt>
              </c:strCache>
            </c:strRef>
          </c:tx>
          <c:spPr>
            <a:ln w="28575" cap="rnd">
              <a:solidFill>
                <a:schemeClr val="accent2"/>
              </a:solidFill>
              <a:round/>
            </a:ln>
            <a:effectLst/>
          </c:spPr>
          <c:marker>
            <c:symbol val="none"/>
          </c:marker>
          <c:val>
            <c:numRef>
              <c:f>'Charge Points'!$D$165:$AM$165</c:f>
              <c:numCache>
                <c:formatCode>General</c:formatCode>
                <c:ptCount val="36"/>
                <c:pt idx="0">
                  <c:v>0.80309751244198613</c:v>
                </c:pt>
                <c:pt idx="1">
                  <c:v>2.1476892214458521</c:v>
                </c:pt>
                <c:pt idx="2">
                  <c:v>4.4228093274652105</c:v>
                </c:pt>
                <c:pt idx="3">
                  <c:v>7.7015504664926846</c:v>
                </c:pt>
                <c:pt idx="4">
                  <c:v>11.647356606585776</c:v>
                </c:pt>
                <c:pt idx="5">
                  <c:v>35.906711661956415</c:v>
                </c:pt>
                <c:pt idx="6">
                  <c:v>67.612879685902385</c:v>
                </c:pt>
                <c:pt idx="7">
                  <c:v>99.843292820778615</c:v>
                </c:pt>
                <c:pt idx="8">
                  <c:v>135.4143258443176</c:v>
                </c:pt>
                <c:pt idx="9">
                  <c:v>171.0850175577294</c:v>
                </c:pt>
                <c:pt idx="10">
                  <c:v>204.86904882926009</c:v>
                </c:pt>
                <c:pt idx="11">
                  <c:v>242.85972942546914</c:v>
                </c:pt>
                <c:pt idx="12">
                  <c:v>287.04954835989145</c:v>
                </c:pt>
                <c:pt idx="13">
                  <c:v>332.9039325496708</c:v>
                </c:pt>
                <c:pt idx="14">
                  <c:v>378.99236771913758</c:v>
                </c:pt>
                <c:pt idx="15">
                  <c:v>421.33989241432158</c:v>
                </c:pt>
                <c:pt idx="16">
                  <c:v>461.59154134914519</c:v>
                </c:pt>
                <c:pt idx="17">
                  <c:v>499.09406260066555</c:v>
                </c:pt>
                <c:pt idx="18">
                  <c:v>532.93297604485019</c:v>
                </c:pt>
                <c:pt idx="19">
                  <c:v>564.31367907947038</c:v>
                </c:pt>
                <c:pt idx="20">
                  <c:v>592.06199395139379</c:v>
                </c:pt>
                <c:pt idx="21">
                  <c:v>618.55096369191244</c:v>
                </c:pt>
                <c:pt idx="22">
                  <c:v>645.75772093584931</c:v>
                </c:pt>
                <c:pt idx="23">
                  <c:v>671.53576705962257</c:v>
                </c:pt>
                <c:pt idx="24">
                  <c:v>697.97425779401726</c:v>
                </c:pt>
                <c:pt idx="25">
                  <c:v>711.99993192879356</c:v>
                </c:pt>
                <c:pt idx="26">
                  <c:v>723.98900471054969</c:v>
                </c:pt>
                <c:pt idx="27">
                  <c:v>734.80053328472582</c:v>
                </c:pt>
                <c:pt idx="28">
                  <c:v>745.88620901110016</c:v>
                </c:pt>
                <c:pt idx="29">
                  <c:v>754.37760426454406</c:v>
                </c:pt>
                <c:pt idx="30">
                  <c:v>762.77450914814199</c:v>
                </c:pt>
                <c:pt idx="31">
                  <c:v>772.3798418435232</c:v>
                </c:pt>
                <c:pt idx="32">
                  <c:v>779.9384902193359</c:v>
                </c:pt>
                <c:pt idx="33">
                  <c:v>787.48721049507685</c:v>
                </c:pt>
                <c:pt idx="34">
                  <c:v>796.75834985886593</c:v>
                </c:pt>
                <c:pt idx="35">
                  <c:v>804.72654159750812</c:v>
                </c:pt>
              </c:numCache>
            </c:numRef>
          </c:val>
          <c:smooth val="0"/>
          <c:extLst>
            <c:ext xmlns:c16="http://schemas.microsoft.com/office/drawing/2014/chart" uri="{C3380CC4-5D6E-409C-BE32-E72D297353CC}">
              <c16:uniqueId val="{00000001-569D-4152-9430-A8E071BA2820}"/>
            </c:ext>
          </c:extLst>
        </c:ser>
        <c:ser>
          <c:idx val="1"/>
          <c:order val="2"/>
          <c:tx>
            <c:strRef>
              <c:f>'Charge Points'!$B$166</c:f>
              <c:strCache>
                <c:ptCount val="1"/>
                <c:pt idx="0">
                  <c:v>Public Charging Point Operator</c:v>
                </c:pt>
              </c:strCache>
            </c:strRef>
          </c:tx>
          <c:spPr>
            <a:ln w="28575" cap="rnd">
              <a:solidFill>
                <a:schemeClr val="accent3"/>
              </a:solidFill>
              <a:round/>
            </a:ln>
            <a:effectLst/>
          </c:spPr>
          <c:marker>
            <c:symbol val="none"/>
          </c:marker>
          <c:cat>
            <c:numRef>
              <c:f>'Charge Points'!$D$162:$AM$162</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Points'!$D$166:$AM$166</c:f>
              <c:numCache>
                <c:formatCode>General</c:formatCode>
                <c:ptCount val="36"/>
                <c:pt idx="0">
                  <c:v>4.6039929626622303E-2</c:v>
                </c:pt>
                <c:pt idx="1">
                  <c:v>0.15181436975314314</c:v>
                </c:pt>
                <c:pt idx="2">
                  <c:v>0.3648104333415263</c:v>
                </c:pt>
                <c:pt idx="3">
                  <c:v>0.71508534006132751</c:v>
                </c:pt>
                <c:pt idx="4">
                  <c:v>1.1810548925151065</c:v>
                </c:pt>
                <c:pt idx="5">
                  <c:v>3.8798682690880462</c:v>
                </c:pt>
                <c:pt idx="6">
                  <c:v>7.789570345357224</c:v>
                </c:pt>
                <c:pt idx="7">
                  <c:v>12.105591551583226</c:v>
                </c:pt>
                <c:pt idx="8">
                  <c:v>17.185865408106416</c:v>
                </c:pt>
                <c:pt idx="9">
                  <c:v>22.55528576894611</c:v>
                </c:pt>
                <c:pt idx="10">
                  <c:v>27.856377396139539</c:v>
                </c:pt>
                <c:pt idx="11">
                  <c:v>34.036164121055528</c:v>
                </c:pt>
                <c:pt idx="12">
                  <c:v>41.480715922158595</c:v>
                </c:pt>
                <c:pt idx="13">
                  <c:v>49.463450606693655</c:v>
                </c:pt>
                <c:pt idx="14">
                  <c:v>57.723249459687374</c:v>
                </c:pt>
                <c:pt idx="15">
                  <c:v>65.501792362045109</c:v>
                </c:pt>
                <c:pt idx="16">
                  <c:v>73.049825064771682</c:v>
                </c:pt>
                <c:pt idx="17">
                  <c:v>80.208576217988949</c:v>
                </c:pt>
                <c:pt idx="18">
                  <c:v>86.766222923087781</c:v>
                </c:pt>
                <c:pt idx="19">
                  <c:v>92.9265957325279</c:v>
                </c:pt>
                <c:pt idx="20">
                  <c:v>98.404504283306011</c:v>
                </c:pt>
                <c:pt idx="21">
                  <c:v>103.63964289411575</c:v>
                </c:pt>
                <c:pt idx="22">
                  <c:v>108.98641203326348</c:v>
                </c:pt>
                <c:pt idx="23">
                  <c:v>113.97822472038625</c:v>
                </c:pt>
                <c:pt idx="24">
                  <c:v>119.04810102807274</c:v>
                </c:pt>
                <c:pt idx="25">
                  <c:v>121.99471909150637</c:v>
                </c:pt>
                <c:pt idx="26">
                  <c:v>124.54046407117238</c:v>
                </c:pt>
                <c:pt idx="27">
                  <c:v>126.84775144082327</c:v>
                </c:pt>
                <c:pt idx="28">
                  <c:v>129.22203847725464</c:v>
                </c:pt>
                <c:pt idx="29">
                  <c:v>131.05582798293315</c:v>
                </c:pt>
                <c:pt idx="30">
                  <c:v>132.86905792942653</c:v>
                </c:pt>
                <c:pt idx="31">
                  <c:v>134.94480311813953</c:v>
                </c:pt>
                <c:pt idx="32">
                  <c:v>136.59727349507125</c:v>
                </c:pt>
                <c:pt idx="33">
                  <c:v>138.24986790418302</c:v>
                </c:pt>
                <c:pt idx="34">
                  <c:v>140.26965995094068</c:v>
                </c:pt>
                <c:pt idx="35">
                  <c:v>142.01054419545591</c:v>
                </c:pt>
              </c:numCache>
            </c:numRef>
          </c:val>
          <c:smooth val="0"/>
          <c:extLst>
            <c:ext xmlns:c16="http://schemas.microsoft.com/office/drawing/2014/chart" uri="{C3380CC4-5D6E-409C-BE32-E72D297353CC}">
              <c16:uniqueId val="{00000002-569D-4152-9430-A8E071BA2820}"/>
            </c:ext>
          </c:extLst>
        </c:ser>
        <c:ser>
          <c:idx val="3"/>
          <c:order val="3"/>
          <c:tx>
            <c:strRef>
              <c:f>'Charge Points'!$B$168</c:f>
              <c:strCache>
                <c:ptCount val="1"/>
                <c:pt idx="0">
                  <c:v>Work Charging Point Operator</c:v>
                </c:pt>
              </c:strCache>
            </c:strRef>
          </c:tx>
          <c:spPr>
            <a:ln w="28575" cap="rnd">
              <a:solidFill>
                <a:schemeClr val="accent5"/>
              </a:solidFill>
              <a:round/>
            </a:ln>
            <a:effectLst/>
          </c:spPr>
          <c:marker>
            <c:symbol val="none"/>
          </c:marker>
          <c:cat>
            <c:numRef>
              <c:f>'Charge Points'!$D$162:$AM$162</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Points'!$D$168:$AM$168</c:f>
              <c:numCache>
                <c:formatCode>General</c:formatCode>
                <c:ptCount val="36"/>
                <c:pt idx="0">
                  <c:v>7.8990075339793173E-2</c:v>
                </c:pt>
                <c:pt idx="1">
                  <c:v>0.22696837246963433</c:v>
                </c:pt>
                <c:pt idx="2">
                  <c:v>0.49482082237348618</c:v>
                </c:pt>
                <c:pt idx="3">
                  <c:v>0.89924280736762496</c:v>
                </c:pt>
                <c:pt idx="4">
                  <c:v>1.4044214129257495</c:v>
                </c:pt>
                <c:pt idx="5">
                  <c:v>4.14600243194249</c:v>
                </c:pt>
                <c:pt idx="6">
                  <c:v>8.0453771752906462</c:v>
                </c:pt>
                <c:pt idx="7">
                  <c:v>12.235306459421711</c:v>
                </c:pt>
                <c:pt idx="8">
                  <c:v>16.955588778064751</c:v>
                </c:pt>
                <c:pt idx="9">
                  <c:v>21.842893403419151</c:v>
                </c:pt>
                <c:pt idx="10">
                  <c:v>26.431207158807567</c:v>
                </c:pt>
                <c:pt idx="11">
                  <c:v>32.047574584648359</c:v>
                </c:pt>
                <c:pt idx="12">
                  <c:v>38.887065128371582</c:v>
                </c:pt>
                <c:pt idx="13">
                  <c:v>45.945575783572124</c:v>
                </c:pt>
                <c:pt idx="14">
                  <c:v>53.205172501092875</c:v>
                </c:pt>
                <c:pt idx="15">
                  <c:v>59.797751739097514</c:v>
                </c:pt>
                <c:pt idx="16">
                  <c:v>65.805389430329313</c:v>
                </c:pt>
                <c:pt idx="17">
                  <c:v>71.523454871648099</c:v>
                </c:pt>
                <c:pt idx="18">
                  <c:v>76.653906944126618</c:v>
                </c:pt>
                <c:pt idx="19">
                  <c:v>81.288990829909594</c:v>
                </c:pt>
                <c:pt idx="20">
                  <c:v>85.851793636155065</c:v>
                </c:pt>
                <c:pt idx="21">
                  <c:v>90.132804281099482</c:v>
                </c:pt>
                <c:pt idx="22">
                  <c:v>94.409636686690973</c:v>
                </c:pt>
                <c:pt idx="23">
                  <c:v>98.880478760775134</c:v>
                </c:pt>
                <c:pt idx="24">
                  <c:v>103.33559707289119</c:v>
                </c:pt>
                <c:pt idx="25">
                  <c:v>105.3256383931554</c:v>
                </c:pt>
                <c:pt idx="26">
                  <c:v>107.37099562761806</c:v>
                </c:pt>
                <c:pt idx="27">
                  <c:v>109.1902271380384</c:v>
                </c:pt>
                <c:pt idx="28">
                  <c:v>110.8465217668242</c:v>
                </c:pt>
                <c:pt idx="29">
                  <c:v>112.42151157497244</c:v>
                </c:pt>
                <c:pt idx="30">
                  <c:v>113.92319632658264</c:v>
                </c:pt>
                <c:pt idx="31">
                  <c:v>115.3477734693455</c:v>
                </c:pt>
                <c:pt idx="32">
                  <c:v>116.72892270416506</c:v>
                </c:pt>
                <c:pt idx="33">
                  <c:v>118.07644873419243</c:v>
                </c:pt>
                <c:pt idx="34">
                  <c:v>119.42753254732465</c:v>
                </c:pt>
                <c:pt idx="35">
                  <c:v>120.80811484170508</c:v>
                </c:pt>
              </c:numCache>
            </c:numRef>
          </c:val>
          <c:smooth val="0"/>
          <c:extLst>
            <c:ext xmlns:c16="http://schemas.microsoft.com/office/drawing/2014/chart" uri="{C3380CC4-5D6E-409C-BE32-E72D297353CC}">
              <c16:uniqueId val="{00000004-569D-4152-9430-A8E071BA2820}"/>
            </c:ext>
          </c:extLst>
        </c:ser>
        <c:ser>
          <c:idx val="2"/>
          <c:order val="4"/>
          <c:tx>
            <c:strRef>
              <c:f>'Charge Points'!$B$167</c:f>
              <c:strCache>
                <c:ptCount val="1"/>
                <c:pt idx="0">
                  <c:v>Rapid Charging Point Operator</c:v>
                </c:pt>
              </c:strCache>
            </c:strRef>
          </c:tx>
          <c:spPr>
            <a:ln w="28575" cap="rnd">
              <a:solidFill>
                <a:schemeClr val="accent4"/>
              </a:solidFill>
              <a:round/>
            </a:ln>
            <a:effectLst/>
          </c:spPr>
          <c:marker>
            <c:symbol val="none"/>
          </c:marker>
          <c:cat>
            <c:numRef>
              <c:f>'Charge Points'!$D$162:$AM$162</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Points'!$D$167:$AM$167</c:f>
              <c:numCache>
                <c:formatCode>General</c:formatCode>
                <c:ptCount val="36"/>
                <c:pt idx="0">
                  <c:v>2.4740820026070933</c:v>
                </c:pt>
                <c:pt idx="1">
                  <c:v>3.985988085466345</c:v>
                </c:pt>
                <c:pt idx="2">
                  <c:v>6.1249538012209905</c:v>
                </c:pt>
                <c:pt idx="3">
                  <c:v>8.6212313816921746</c:v>
                </c:pt>
                <c:pt idx="4">
                  <c:v>11.07080538044627</c:v>
                </c:pt>
                <c:pt idx="5">
                  <c:v>13.06069894127168</c:v>
                </c:pt>
                <c:pt idx="6">
                  <c:v>15.812891530327684</c:v>
                </c:pt>
                <c:pt idx="7">
                  <c:v>18.341028037875525</c:v>
                </c:pt>
                <c:pt idx="8">
                  <c:v>20.349493892801743</c:v>
                </c:pt>
                <c:pt idx="9">
                  <c:v>22.08606391932701</c:v>
                </c:pt>
                <c:pt idx="10">
                  <c:v>23.171721656935006</c:v>
                </c:pt>
                <c:pt idx="11">
                  <c:v>26.338477048708413</c:v>
                </c:pt>
                <c:pt idx="12">
                  <c:v>29.573209469553472</c:v>
                </c:pt>
                <c:pt idx="13">
                  <c:v>32.659527907276903</c:v>
                </c:pt>
                <c:pt idx="14">
                  <c:v>35.515024945731589</c:v>
                </c:pt>
                <c:pt idx="15">
                  <c:v>38.023224989094885</c:v>
                </c:pt>
                <c:pt idx="16">
                  <c:v>40.302316979498229</c:v>
                </c:pt>
                <c:pt idx="17">
                  <c:v>42.350046621632373</c:v>
                </c:pt>
                <c:pt idx="18">
                  <c:v>44.146977422772167</c:v>
                </c:pt>
                <c:pt idx="19">
                  <c:v>45.754061295145831</c:v>
                </c:pt>
                <c:pt idx="20">
                  <c:v>47.098913505944601</c:v>
                </c:pt>
                <c:pt idx="21">
                  <c:v>48.26801474216326</c:v>
                </c:pt>
                <c:pt idx="22">
                  <c:v>49.303023594387149</c:v>
                </c:pt>
                <c:pt idx="23">
                  <c:v>50.112206606567739</c:v>
                </c:pt>
                <c:pt idx="24">
                  <c:v>50.799600465177427</c:v>
                </c:pt>
                <c:pt idx="25">
                  <c:v>51.419354104343874</c:v>
                </c:pt>
                <c:pt idx="26">
                  <c:v>51.947507888983871</c:v>
                </c:pt>
                <c:pt idx="27">
                  <c:v>52.410577273167597</c:v>
                </c:pt>
                <c:pt idx="28">
                  <c:v>52.868965756884357</c:v>
                </c:pt>
                <c:pt idx="29">
                  <c:v>53.225193664213315</c:v>
                </c:pt>
                <c:pt idx="30">
                  <c:v>53.006597023218504</c:v>
                </c:pt>
                <c:pt idx="31">
                  <c:v>53.089041136710172</c:v>
                </c:pt>
                <c:pt idx="32">
                  <c:v>53.041696043320329</c:v>
                </c:pt>
                <c:pt idx="33">
                  <c:v>52.985578954132265</c:v>
                </c:pt>
                <c:pt idx="34">
                  <c:v>53.025453086833679</c:v>
                </c:pt>
                <c:pt idx="35">
                  <c:v>53.091022486558622</c:v>
                </c:pt>
              </c:numCache>
            </c:numRef>
          </c:val>
          <c:smooth val="0"/>
          <c:extLst>
            <c:ext xmlns:c16="http://schemas.microsoft.com/office/drawing/2014/chart" uri="{C3380CC4-5D6E-409C-BE32-E72D297353CC}">
              <c16:uniqueId val="{00000003-569D-4152-9430-A8E071BA2820}"/>
            </c:ext>
          </c:extLst>
        </c:ser>
        <c:ser>
          <c:idx val="5"/>
          <c:order val="5"/>
          <c:tx>
            <c:strRef>
              <c:f>'Charge Points'!$B$169</c:f>
              <c:strCache>
                <c:ptCount val="1"/>
                <c:pt idx="0">
                  <c:v>Home on-street + Public + Rapid</c:v>
                </c:pt>
              </c:strCache>
            </c:strRef>
          </c:tx>
          <c:spPr>
            <a:ln w="28575" cap="rnd">
              <a:solidFill>
                <a:schemeClr val="accent6"/>
              </a:solidFill>
              <a:prstDash val="dash"/>
              <a:round/>
            </a:ln>
            <a:effectLst/>
          </c:spPr>
          <c:marker>
            <c:symbol val="none"/>
          </c:marker>
          <c:val>
            <c:numRef>
              <c:f>'Charge Points'!$D$169:$AM$169</c:f>
              <c:numCache>
                <c:formatCode>General</c:formatCode>
                <c:ptCount val="36"/>
                <c:pt idx="0">
                  <c:v>3.3232194446757015</c:v>
                </c:pt>
                <c:pt idx="1">
                  <c:v>6.2854916766653401</c:v>
                </c:pt>
                <c:pt idx="2">
                  <c:v>10.912573562027728</c:v>
                </c:pt>
                <c:pt idx="3">
                  <c:v>17.037867188246189</c:v>
                </c:pt>
                <c:pt idx="4">
                  <c:v>23.899216879547154</c:v>
                </c:pt>
                <c:pt idx="5">
                  <c:v>52.847278872316139</c:v>
                </c:pt>
                <c:pt idx="6">
                  <c:v>91.215341561587294</c:v>
                </c:pt>
                <c:pt idx="7">
                  <c:v>130.28991241023738</c:v>
                </c:pt>
                <c:pt idx="8">
                  <c:v>172.94968514522577</c:v>
                </c:pt>
                <c:pt idx="9">
                  <c:v>215.72636724600252</c:v>
                </c:pt>
                <c:pt idx="10">
                  <c:v>255.89714788233465</c:v>
                </c:pt>
                <c:pt idx="11">
                  <c:v>303.23437059523309</c:v>
                </c:pt>
                <c:pt idx="12">
                  <c:v>358.10347375160353</c:v>
                </c:pt>
                <c:pt idx="13">
                  <c:v>415.02691106364136</c:v>
                </c:pt>
                <c:pt idx="14">
                  <c:v>472.23064212455654</c:v>
                </c:pt>
                <c:pt idx="15">
                  <c:v>524.86490976546156</c:v>
                </c:pt>
                <c:pt idx="16">
                  <c:v>574.94368339341509</c:v>
                </c:pt>
                <c:pt idx="17">
                  <c:v>621.65268544028686</c:v>
                </c:pt>
                <c:pt idx="18">
                  <c:v>663.84617639071007</c:v>
                </c:pt>
                <c:pt idx="19">
                  <c:v>702.99433610714402</c:v>
                </c:pt>
                <c:pt idx="20">
                  <c:v>737.56541174064432</c:v>
                </c:pt>
                <c:pt idx="21">
                  <c:v>770.4586213281915</c:v>
                </c:pt>
                <c:pt idx="22">
                  <c:v>804.04715656349993</c:v>
                </c:pt>
                <c:pt idx="23">
                  <c:v>835.62619838657656</c:v>
                </c:pt>
                <c:pt idx="24">
                  <c:v>867.82195928726742</c:v>
                </c:pt>
                <c:pt idx="25">
                  <c:v>885.41400512464372</c:v>
                </c:pt>
                <c:pt idx="26">
                  <c:v>900.47697667070588</c:v>
                </c:pt>
                <c:pt idx="27">
                  <c:v>914.05886199871668</c:v>
                </c:pt>
                <c:pt idx="28">
                  <c:v>927.97721324523911</c:v>
                </c:pt>
                <c:pt idx="29">
                  <c:v>938.65862591169048</c:v>
                </c:pt>
                <c:pt idx="30">
                  <c:v>948.65016410078704</c:v>
                </c:pt>
                <c:pt idx="31">
                  <c:v>960.41368609837286</c:v>
                </c:pt>
                <c:pt idx="32">
                  <c:v>969.57745975772752</c:v>
                </c:pt>
                <c:pt idx="33">
                  <c:v>978.72265735339215</c:v>
                </c:pt>
                <c:pt idx="34">
                  <c:v>990.05346289664021</c:v>
                </c:pt>
                <c:pt idx="35">
                  <c:v>999.82810827952267</c:v>
                </c:pt>
              </c:numCache>
            </c:numRef>
          </c:val>
          <c:smooth val="0"/>
          <c:extLst>
            <c:ext xmlns:c16="http://schemas.microsoft.com/office/drawing/2014/chart" uri="{C3380CC4-5D6E-409C-BE32-E72D297353CC}">
              <c16:uniqueId val="{00000005-569D-4152-9430-A8E071BA2820}"/>
            </c:ext>
          </c:extLst>
        </c:ser>
        <c:dLbls>
          <c:showLegendKey val="0"/>
          <c:showVal val="0"/>
          <c:showCatName val="0"/>
          <c:showSerName val="0"/>
          <c:showPercent val="0"/>
          <c:showBubbleSize val="0"/>
        </c:dLbls>
        <c:smooth val="0"/>
        <c:axId val="960084847"/>
        <c:axId val="949341743"/>
      </c:lineChart>
      <c:catAx>
        <c:axId val="9600848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949341743"/>
        <c:crosses val="autoZero"/>
        <c:auto val="1"/>
        <c:lblAlgn val="ctr"/>
        <c:lblOffset val="100"/>
        <c:noMultiLvlLbl val="0"/>
      </c:catAx>
      <c:valAx>
        <c:axId val="94934174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£m</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9600848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Electricity Charging</a:t>
            </a:r>
            <a:r>
              <a:rPr lang="en-GB" baseline="0"/>
              <a:t> Point Equipment</a:t>
            </a:r>
            <a:r>
              <a:rPr lang="en-GB"/>
              <a:t> Capex</a:t>
            </a:r>
          </a:p>
        </c:rich>
      </c:tx>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9.7339803637080752E-2"/>
          <c:y val="0.13689505031523674"/>
          <c:w val="0.87806200786015132"/>
          <c:h val="0.57077205828929933"/>
        </c:manualLayout>
      </c:layout>
      <c:lineChart>
        <c:grouping val="standard"/>
        <c:varyColors val="0"/>
        <c:ser>
          <c:idx val="0"/>
          <c:order val="0"/>
          <c:tx>
            <c:strRef>
              <c:f>'Charge Points'!$B$87:$C$87</c:f>
              <c:strCache>
                <c:ptCount val="2"/>
                <c:pt idx="0">
                  <c:v>Home Charging Point Operator - Off-Street</c:v>
                </c:pt>
                <c:pt idx="1">
                  <c:v>£m</c:v>
                </c:pt>
              </c:strCache>
            </c:strRef>
          </c:tx>
          <c:spPr>
            <a:ln w="28575" cap="rnd">
              <a:solidFill>
                <a:schemeClr val="accent1"/>
              </a:solidFill>
              <a:round/>
            </a:ln>
            <a:effectLst/>
          </c:spPr>
          <c:marker>
            <c:symbol val="none"/>
          </c:marker>
          <c:cat>
            <c:numRef>
              <c:f>'Charge Points'!$D$85:$AM$85</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Points'!$D$87:$AM$87</c:f>
              <c:numCache>
                <c:formatCode>General</c:formatCode>
                <c:ptCount val="36"/>
                <c:pt idx="0">
                  <c:v>44.541542706866473</c:v>
                </c:pt>
                <c:pt idx="1">
                  <c:v>67.511972140809149</c:v>
                </c:pt>
                <c:pt idx="2">
                  <c:v>105.3708618455755</c:v>
                </c:pt>
                <c:pt idx="3">
                  <c:v>142.32508289181229</c:v>
                </c:pt>
                <c:pt idx="4">
                  <c:v>162.98655145788339</c:v>
                </c:pt>
                <c:pt idx="5">
                  <c:v>201.97299418825463</c:v>
                </c:pt>
                <c:pt idx="6">
                  <c:v>265.04265324933317</c:v>
                </c:pt>
                <c:pt idx="7">
                  <c:v>268.6916627688334</c:v>
                </c:pt>
                <c:pt idx="8">
                  <c:v>293.78689537462731</c:v>
                </c:pt>
                <c:pt idx="9">
                  <c:v>291.51591823049586</c:v>
                </c:pt>
                <c:pt idx="10">
                  <c:v>273.26908862675202</c:v>
                </c:pt>
                <c:pt idx="11">
                  <c:v>303.66735999369098</c:v>
                </c:pt>
                <c:pt idx="12">
                  <c:v>348.6281080793342</c:v>
                </c:pt>
                <c:pt idx="13">
                  <c:v>357.27999219811244</c:v>
                </c:pt>
                <c:pt idx="14">
                  <c:v>354.94907749082148</c:v>
                </c:pt>
                <c:pt idx="15">
                  <c:v>322.91544711680825</c:v>
                </c:pt>
                <c:pt idx="16">
                  <c:v>304.20983970885999</c:v>
                </c:pt>
                <c:pt idx="17">
                  <c:v>281.21671298230007</c:v>
                </c:pt>
                <c:pt idx="18">
                  <c:v>252.04199928126997</c:v>
                </c:pt>
                <c:pt idx="19">
                  <c:v>232.33749170371027</c:v>
                </c:pt>
                <c:pt idx="20">
                  <c:v>222.94901043948855</c:v>
                </c:pt>
                <c:pt idx="21">
                  <c:v>222.39779796404071</c:v>
                </c:pt>
                <c:pt idx="22">
                  <c:v>242.15243832853631</c:v>
                </c:pt>
                <c:pt idx="23">
                  <c:v>244.28940181786064</c:v>
                </c:pt>
                <c:pt idx="24">
                  <c:v>253.35492187827168</c:v>
                </c:pt>
                <c:pt idx="25">
                  <c:v>251.13721816474683</c:v>
                </c:pt>
                <c:pt idx="26">
                  <c:v>289.58880984155616</c:v>
                </c:pt>
                <c:pt idx="27">
                  <c:v>288.93772397809539</c:v>
                </c:pt>
                <c:pt idx="28">
                  <c:v>315.33456168023372</c:v>
                </c:pt>
                <c:pt idx="29">
                  <c:v>299.04054316615952</c:v>
                </c:pt>
                <c:pt idx="30">
                  <c:v>286.15073546721459</c:v>
                </c:pt>
                <c:pt idx="31">
                  <c:v>322.70637342357958</c:v>
                </c:pt>
                <c:pt idx="32">
                  <c:v>349.82477810498989</c:v>
                </c:pt>
                <c:pt idx="33">
                  <c:v>360.1703347555972</c:v>
                </c:pt>
                <c:pt idx="34">
                  <c:v>372.3484381918027</c:v>
                </c:pt>
                <c:pt idx="35">
                  <c:v>337.32226558906575</c:v>
                </c:pt>
              </c:numCache>
            </c:numRef>
          </c:val>
          <c:smooth val="0"/>
          <c:extLst>
            <c:ext xmlns:c16="http://schemas.microsoft.com/office/drawing/2014/chart" uri="{C3380CC4-5D6E-409C-BE32-E72D297353CC}">
              <c16:uniqueId val="{00000000-BC5A-44F7-811D-03CEEC0B77D4}"/>
            </c:ext>
          </c:extLst>
        </c:ser>
        <c:ser>
          <c:idx val="1"/>
          <c:order val="1"/>
          <c:tx>
            <c:strRef>
              <c:f>'Charge Points'!$B$88:$C$88</c:f>
              <c:strCache>
                <c:ptCount val="2"/>
                <c:pt idx="0">
                  <c:v>Home Charging Point Operator - On-street</c:v>
                </c:pt>
                <c:pt idx="1">
                  <c:v>£m</c:v>
                </c:pt>
              </c:strCache>
            </c:strRef>
          </c:tx>
          <c:spPr>
            <a:ln w="28575" cap="rnd">
              <a:solidFill>
                <a:schemeClr val="accent2"/>
              </a:solidFill>
              <a:round/>
            </a:ln>
            <a:effectLst/>
          </c:spPr>
          <c:marker>
            <c:symbol val="none"/>
          </c:marker>
          <c:cat>
            <c:numRef>
              <c:f>'Charge Points'!$D$85:$AM$85</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Points'!$D$88:$AM$88</c:f>
              <c:numCache>
                <c:formatCode>General</c:formatCode>
                <c:ptCount val="36"/>
                <c:pt idx="0">
                  <c:v>22.945643212628177</c:v>
                </c:pt>
                <c:pt idx="1">
                  <c:v>33.688935131004712</c:v>
                </c:pt>
                <c:pt idx="2">
                  <c:v>51.361608975234901</c:v>
                </c:pt>
                <c:pt idx="3">
                  <c:v>68.137304920621091</c:v>
                </c:pt>
                <c:pt idx="4">
                  <c:v>76.990862071698444</c:v>
                </c:pt>
                <c:pt idx="5">
                  <c:v>94.489953971584185</c:v>
                </c:pt>
                <c:pt idx="6">
                  <c:v>122.79365426391708</c:v>
                </c:pt>
                <c:pt idx="7">
                  <c:v>123.52147016563009</c:v>
                </c:pt>
                <c:pt idx="8">
                  <c:v>134.12353434786201</c:v>
                </c:pt>
                <c:pt idx="9">
                  <c:v>132.3190272290679</c:v>
                </c:pt>
                <c:pt idx="10">
                  <c:v>123.45590810304374</c:v>
                </c:pt>
                <c:pt idx="11">
                  <c:v>136.55972927904131</c:v>
                </c:pt>
                <c:pt idx="12">
                  <c:v>156.05031215725231</c:v>
                </c:pt>
                <c:pt idx="13">
                  <c:v>159.24849364957075</c:v>
                </c:pt>
                <c:pt idx="14">
                  <c:v>157.61513641257878</c:v>
                </c:pt>
                <c:pt idx="15">
                  <c:v>142.94462127625559</c:v>
                </c:pt>
                <c:pt idx="16">
                  <c:v>134.29988457878426</c:v>
                </c:pt>
                <c:pt idx="17">
                  <c:v>123.85928687864549</c:v>
                </c:pt>
                <c:pt idx="18">
                  <c:v>110.79065053549459</c:v>
                </c:pt>
                <c:pt idx="19">
                  <c:v>101.95262034141659</c:v>
                </c:pt>
                <c:pt idx="20">
                  <c:v>97.749790358574785</c:v>
                </c:pt>
                <c:pt idx="21">
                  <c:v>97.461532742309231</c:v>
                </c:pt>
                <c:pt idx="22">
                  <c:v>106.11075167807992</c:v>
                </c:pt>
                <c:pt idx="23">
                  <c:v>107.08195119622104</c:v>
                </c:pt>
                <c:pt idx="24">
                  <c:v>111.09545619146662</c:v>
                </c:pt>
                <c:pt idx="25">
                  <c:v>110.14239725137169</c:v>
                </c:pt>
                <c:pt idx="26">
                  <c:v>127.04396644240057</c:v>
                </c:pt>
                <c:pt idx="27">
                  <c:v>126.7731465635856</c:v>
                </c:pt>
                <c:pt idx="28">
                  <c:v>138.34559711794805</c:v>
                </c:pt>
                <c:pt idx="29">
                  <c:v>131.17754813281005</c:v>
                </c:pt>
                <c:pt idx="30">
                  <c:v>125.48525140225044</c:v>
                </c:pt>
                <c:pt idx="31">
                  <c:v>141.4481226311386</c:v>
                </c:pt>
                <c:pt idx="32">
                  <c:v>153.24987418745721</c:v>
                </c:pt>
                <c:pt idx="33">
                  <c:v>157.67317584199691</c:v>
                </c:pt>
                <c:pt idx="34">
                  <c:v>162.86622707860604</c:v>
                </c:pt>
                <c:pt idx="35">
                  <c:v>147.42486022734576</c:v>
                </c:pt>
              </c:numCache>
            </c:numRef>
          </c:val>
          <c:smooth val="0"/>
          <c:extLst>
            <c:ext xmlns:c16="http://schemas.microsoft.com/office/drawing/2014/chart" uri="{C3380CC4-5D6E-409C-BE32-E72D297353CC}">
              <c16:uniqueId val="{00000001-BC5A-44F7-811D-03CEEC0B77D4}"/>
            </c:ext>
          </c:extLst>
        </c:ser>
        <c:ser>
          <c:idx val="2"/>
          <c:order val="2"/>
          <c:tx>
            <c:strRef>
              <c:f>'Charge Points'!$B$89:$C$89</c:f>
              <c:strCache>
                <c:ptCount val="2"/>
                <c:pt idx="0">
                  <c:v>Public Charging Point Operator</c:v>
                </c:pt>
                <c:pt idx="1">
                  <c:v>£m</c:v>
                </c:pt>
              </c:strCache>
            </c:strRef>
          </c:tx>
          <c:spPr>
            <a:ln w="28575" cap="rnd">
              <a:solidFill>
                <a:schemeClr val="accent3"/>
              </a:solidFill>
              <a:round/>
            </a:ln>
            <a:effectLst/>
          </c:spPr>
          <c:marker>
            <c:symbol val="none"/>
          </c:marker>
          <c:cat>
            <c:numRef>
              <c:f>'Charge Points'!$D$85:$AM$85</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Points'!$D$89:$AM$89</c:f>
              <c:numCache>
                <c:formatCode>General</c:formatCode>
                <c:ptCount val="36"/>
                <c:pt idx="0">
                  <c:v>1.3154265607606372</c:v>
                </c:pt>
                <c:pt idx="1">
                  <c:v>2.6357173562951228</c:v>
                </c:pt>
                <c:pt idx="2">
                  <c:v>4.778590295167497</c:v>
                </c:pt>
                <c:pt idx="3">
                  <c:v>7.2342684488500462</c:v>
                </c:pt>
                <c:pt idx="4">
                  <c:v>9.037980442483196</c:v>
                </c:pt>
                <c:pt idx="5">
                  <c:v>11.946293260096402</c:v>
                </c:pt>
                <c:pt idx="6">
                  <c:v>16.548735892090484</c:v>
                </c:pt>
                <c:pt idx="7">
                  <c:v>17.621627171854183</c:v>
                </c:pt>
                <c:pt idx="8">
                  <c:v>20.078047125674068</c:v>
                </c:pt>
                <c:pt idx="9">
                  <c:v>20.649244281931587</c:v>
                </c:pt>
                <c:pt idx="10">
                  <c:v>19.937158804678848</c:v>
                </c:pt>
                <c:pt idx="11">
                  <c:v>22.737498607057919</c:v>
                </c:pt>
                <c:pt idx="12">
                  <c:v>26.78608190674889</c:v>
                </c:pt>
                <c:pt idx="13">
                  <c:v>28.14347244053803</c:v>
                </c:pt>
                <c:pt idx="14">
                  <c:v>28.594732077356163</c:v>
                </c:pt>
                <c:pt idx="15">
                  <c:v>26.524449556063797</c:v>
                </c:pt>
                <c:pt idx="16">
                  <c:v>25.401093174868482</c:v>
                </c:pt>
                <c:pt idx="17">
                  <c:v>23.817795141210166</c:v>
                </c:pt>
                <c:pt idx="18">
                  <c:v>21.608207986868262</c:v>
                </c:pt>
                <c:pt idx="19">
                  <c:v>20.127825933903022</c:v>
                </c:pt>
                <c:pt idx="20">
                  <c:v>17.919527754573036</c:v>
                </c:pt>
                <c:pt idx="21">
                  <c:v>17.212080757499042</c:v>
                </c:pt>
                <c:pt idx="22">
                  <c:v>17.800824261893979</c:v>
                </c:pt>
                <c:pt idx="23">
                  <c:v>17.001825474314064</c:v>
                </c:pt>
                <c:pt idx="24">
                  <c:v>17.514270450087476</c:v>
                </c:pt>
                <c:pt idx="25">
                  <c:v>17.757828862757993</c:v>
                </c:pt>
                <c:pt idx="26">
                  <c:v>20.177597119245</c:v>
                </c:pt>
                <c:pt idx="27">
                  <c:v>20.574311735189941</c:v>
                </c:pt>
                <c:pt idx="28">
                  <c:v>23.002907087357457</c:v>
                </c:pt>
                <c:pt idx="29">
                  <c:v>22.091430688069593</c:v>
                </c:pt>
                <c:pt idx="30">
                  <c:v>21.692767065180135</c:v>
                </c:pt>
                <c:pt idx="31">
                  <c:v>25.011261382156647</c:v>
                </c:pt>
                <c:pt idx="32">
                  <c:v>27.37540460779006</c:v>
                </c:pt>
                <c:pt idx="33">
                  <c:v>28.798951458158186</c:v>
                </c:pt>
                <c:pt idx="34">
                  <c:v>30.513540089083147</c:v>
                </c:pt>
                <c:pt idx="35">
                  <c:v>28.085700685961655</c:v>
                </c:pt>
              </c:numCache>
            </c:numRef>
          </c:val>
          <c:smooth val="0"/>
          <c:extLst>
            <c:ext xmlns:c16="http://schemas.microsoft.com/office/drawing/2014/chart" uri="{C3380CC4-5D6E-409C-BE32-E72D297353CC}">
              <c16:uniqueId val="{00000002-BC5A-44F7-811D-03CEEC0B77D4}"/>
            </c:ext>
          </c:extLst>
        </c:ser>
        <c:ser>
          <c:idx val="4"/>
          <c:order val="3"/>
          <c:tx>
            <c:strRef>
              <c:f>'Charge Points'!$B$91:$C$91</c:f>
              <c:strCache>
                <c:ptCount val="2"/>
                <c:pt idx="0">
                  <c:v>Work Charging Point Operator</c:v>
                </c:pt>
                <c:pt idx="1">
                  <c:v>£m</c:v>
                </c:pt>
              </c:strCache>
            </c:strRef>
          </c:tx>
          <c:spPr>
            <a:ln w="28575" cap="rnd">
              <a:solidFill>
                <a:schemeClr val="accent5"/>
              </a:solidFill>
              <a:round/>
            </a:ln>
            <a:effectLst/>
          </c:spPr>
          <c:marker>
            <c:symbol val="none"/>
          </c:marker>
          <c:cat>
            <c:numRef>
              <c:f>'Charge Points'!$D$85:$AM$85</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Points'!$D$91:$AM$91</c:f>
              <c:numCache>
                <c:formatCode>General</c:formatCode>
                <c:ptCount val="36"/>
                <c:pt idx="0">
                  <c:v>2.2568592954226618</c:v>
                </c:pt>
                <c:pt idx="1">
                  <c:v>3.7480853983593776</c:v>
                </c:pt>
                <c:pt idx="2">
                  <c:v>6.1841497290609624</c:v>
                </c:pt>
                <c:pt idx="3">
                  <c:v>8.6817400434015379</c:v>
                </c:pt>
                <c:pt idx="4">
                  <c:v>10.261938894887676</c:v>
                </c:pt>
                <c:pt idx="5">
                  <c:v>12.758926986594767</c:v>
                </c:pt>
                <c:pt idx="6">
                  <c:v>17.444826203719408</c:v>
                </c:pt>
                <c:pt idx="7">
                  <c:v>18.154608990545434</c:v>
                </c:pt>
                <c:pt idx="8">
                  <c:v>19.87931631094283</c:v>
                </c:pt>
                <c:pt idx="9">
                  <c:v>20.094818342186691</c:v>
                </c:pt>
                <c:pt idx="10">
                  <c:v>18.509428399525614</c:v>
                </c:pt>
                <c:pt idx="11">
                  <c:v>22.206926744704155</c:v>
                </c:pt>
                <c:pt idx="12">
                  <c:v>26.485006789504887</c:v>
                </c:pt>
                <c:pt idx="13">
                  <c:v>26.832079049660265</c:v>
                </c:pt>
                <c:pt idx="14">
                  <c:v>27.141266755094154</c:v>
                </c:pt>
                <c:pt idx="15">
                  <c:v>24.317881481441457</c:v>
                </c:pt>
                <c:pt idx="16">
                  <c:v>21.914086758418321</c:v>
                </c:pt>
                <c:pt idx="17">
                  <c:v>20.65409281689616</c:v>
                </c:pt>
                <c:pt idx="18">
                  <c:v>18.379828459688987</c:v>
                </c:pt>
                <c:pt idx="19">
                  <c:v>16.489151351590174</c:v>
                </c:pt>
                <c:pt idx="20">
                  <c:v>16.403287486332317</c:v>
                </c:pt>
                <c:pt idx="21">
                  <c:v>15.556678274554036</c:v>
                </c:pt>
                <c:pt idx="22">
                  <c:v>15.868439939464835</c:v>
                </c:pt>
                <c:pt idx="23">
                  <c:v>16.91928391143836</c:v>
                </c:pt>
                <c:pt idx="24">
                  <c:v>17.112681482484199</c:v>
                </c:pt>
                <c:pt idx="25">
                  <c:v>16.235603032051188</c:v>
                </c:pt>
                <c:pt idx="26">
                  <c:v>20.265858240361307</c:v>
                </c:pt>
                <c:pt idx="27">
                  <c:v>20.357493127421733</c:v>
                </c:pt>
                <c:pt idx="28">
                  <c:v>21.46560023312712</c:v>
                </c:pt>
                <c:pt idx="29">
                  <c:v>21.621104998407894</c:v>
                </c:pt>
                <c:pt idx="30">
                  <c:v>20.263064417730025</c:v>
                </c:pt>
                <c:pt idx="31">
                  <c:v>23.284077329991661</c:v>
                </c:pt>
                <c:pt idx="32">
                  <c:v>27.000693284339299</c:v>
                </c:pt>
                <c:pt idx="33">
                  <c:v>27.427319206732584</c:v>
                </c:pt>
                <c:pt idx="34">
                  <c:v>27.914057369619087</c:v>
                </c:pt>
                <c:pt idx="35">
                  <c:v>25.699986229177014</c:v>
                </c:pt>
              </c:numCache>
            </c:numRef>
          </c:val>
          <c:smooth val="0"/>
          <c:extLst>
            <c:ext xmlns:c16="http://schemas.microsoft.com/office/drawing/2014/chart" uri="{C3380CC4-5D6E-409C-BE32-E72D297353CC}">
              <c16:uniqueId val="{00000004-BC5A-44F7-811D-03CEEC0B77D4}"/>
            </c:ext>
          </c:extLst>
        </c:ser>
        <c:ser>
          <c:idx val="3"/>
          <c:order val="4"/>
          <c:tx>
            <c:strRef>
              <c:f>'Charge Points'!$B$90:$C$90</c:f>
              <c:strCache>
                <c:ptCount val="2"/>
                <c:pt idx="0">
                  <c:v>Rapid Charging Point Operator</c:v>
                </c:pt>
                <c:pt idx="1">
                  <c:v>£m</c:v>
                </c:pt>
              </c:strCache>
            </c:strRef>
          </c:tx>
          <c:spPr>
            <a:ln w="28575" cap="rnd">
              <a:solidFill>
                <a:schemeClr val="accent4"/>
              </a:solidFill>
              <a:round/>
            </a:ln>
            <a:effectLst/>
          </c:spPr>
          <c:marker>
            <c:symbol val="none"/>
          </c:marker>
          <c:cat>
            <c:numRef>
              <c:f>'Charge Points'!$D$85:$AM$85</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Points'!$D$90:$AM$90</c:f>
              <c:numCache>
                <c:formatCode>General</c:formatCode>
                <c:ptCount val="36"/>
                <c:pt idx="0">
                  <c:v>28.275222886938206</c:v>
                </c:pt>
                <c:pt idx="1">
                  <c:v>16.721146519957163</c:v>
                </c:pt>
                <c:pt idx="2">
                  <c:v>22.927012727142863</c:v>
                </c:pt>
                <c:pt idx="3">
                  <c:v>26.071354877983079</c:v>
                </c:pt>
                <c:pt idx="4">
                  <c:v>25.088921973025098</c:v>
                </c:pt>
                <c:pt idx="5">
                  <c:v>20.114834075714814</c:v>
                </c:pt>
                <c:pt idx="6">
                  <c:v>27.393295306307841</c:v>
                </c:pt>
                <c:pt idx="7">
                  <c:v>24.858714818446536</c:v>
                </c:pt>
                <c:pt idx="8">
                  <c:v>19.57950613367727</c:v>
                </c:pt>
                <c:pt idx="9">
                  <c:v>16.813549767203256</c:v>
                </c:pt>
                <c:pt idx="10">
                  <c:v>10.469159333893476</c:v>
                </c:pt>
                <c:pt idx="11">
                  <c:v>30.207637463371228</c:v>
                </c:pt>
                <c:pt idx="12">
                  <c:v>30.551591361864016</c:v>
                </c:pt>
                <c:pt idx="13">
                  <c:v>28.901156323722926</c:v>
                </c:pt>
                <c:pt idx="14">
                  <c:v>26.545617739655327</c:v>
                </c:pt>
                <c:pt idx="15">
                  <c:v>23.178411863426302</c:v>
                </c:pt>
                <c:pt idx="16">
                  <c:v>20.953862746767168</c:v>
                </c:pt>
                <c:pt idx="17">
                  <c:v>18.744679312193021</c:v>
                </c:pt>
                <c:pt idx="18">
                  <c:v>16.388572376197004</c:v>
                </c:pt>
                <c:pt idx="19">
                  <c:v>14.610716849100733</c:v>
                </c:pt>
                <c:pt idx="20">
                  <c:v>12.195217948650683</c:v>
                </c:pt>
                <c:pt idx="21">
                  <c:v>10.57837832873434</c:v>
                </c:pt>
                <c:pt idx="22">
                  <c:v>9.3473687673249053</c:v>
                </c:pt>
                <c:pt idx="23">
                  <c:v>7.2972767678850436</c:v>
                </c:pt>
                <c:pt idx="24">
                  <c:v>6.1914286384123818</c:v>
                </c:pt>
                <c:pt idx="25">
                  <c:v>5.5761336264449106</c:v>
                </c:pt>
                <c:pt idx="26">
                  <c:v>4.7476329012018601</c:v>
                </c:pt>
                <c:pt idx="27">
                  <c:v>4.1592736336654283</c:v>
                </c:pt>
                <c:pt idx="28">
                  <c:v>4.114016894942325</c:v>
                </c:pt>
                <c:pt idx="29">
                  <c:v>3.1952049090128769</c:v>
                </c:pt>
                <c:pt idx="30">
                  <c:v>20.155291594286485</c:v>
                </c:pt>
                <c:pt idx="31">
                  <c:v>14.2109595167974</c:v>
                </c:pt>
                <c:pt idx="32">
                  <c:v>18.582731598557825</c:v>
                </c:pt>
                <c:pt idx="33">
                  <c:v>21.599995104050056</c:v>
                </c:pt>
                <c:pt idx="34">
                  <c:v>21.957051389487198</c:v>
                </c:pt>
                <c:pt idx="35">
                  <c:v>18.077204080041902</c:v>
                </c:pt>
              </c:numCache>
            </c:numRef>
          </c:val>
          <c:smooth val="0"/>
          <c:extLst>
            <c:ext xmlns:c16="http://schemas.microsoft.com/office/drawing/2014/chart" uri="{C3380CC4-5D6E-409C-BE32-E72D297353CC}">
              <c16:uniqueId val="{00000003-BC5A-44F7-811D-03CEEC0B77D4}"/>
            </c:ext>
          </c:extLst>
        </c:ser>
        <c:ser>
          <c:idx val="5"/>
          <c:order val="5"/>
          <c:tx>
            <c:strRef>
              <c:f>'Charge Points'!$B$92:$C$92</c:f>
              <c:strCache>
                <c:ptCount val="2"/>
                <c:pt idx="0">
                  <c:v>Home on-street + Public + Rapid</c:v>
                </c:pt>
                <c:pt idx="1">
                  <c:v>£m</c:v>
                </c:pt>
              </c:strCache>
            </c:strRef>
          </c:tx>
          <c:spPr>
            <a:ln w="28575" cap="rnd">
              <a:solidFill>
                <a:schemeClr val="accent6"/>
              </a:solidFill>
              <a:prstDash val="dash"/>
              <a:round/>
            </a:ln>
            <a:effectLst/>
          </c:spPr>
          <c:marker>
            <c:symbol val="none"/>
          </c:marker>
          <c:cat>
            <c:numRef>
              <c:f>'Charge Points'!$D$85:$AM$85</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Points'!$D$92:$AM$92</c:f>
              <c:numCache>
                <c:formatCode>General</c:formatCode>
                <c:ptCount val="36"/>
                <c:pt idx="0">
                  <c:v>52.536292660327021</c:v>
                </c:pt>
                <c:pt idx="1">
                  <c:v>53.045799007257003</c:v>
                </c:pt>
                <c:pt idx="2">
                  <c:v>79.067211997545257</c:v>
                </c:pt>
                <c:pt idx="3">
                  <c:v>101.44292824745422</c:v>
                </c:pt>
                <c:pt idx="4">
                  <c:v>111.11776448720673</c:v>
                </c:pt>
                <c:pt idx="5">
                  <c:v>126.55108130739539</c:v>
                </c:pt>
                <c:pt idx="6">
                  <c:v>166.73568546231539</c:v>
                </c:pt>
                <c:pt idx="7">
                  <c:v>166.00181215593082</c:v>
                </c:pt>
                <c:pt idx="8">
                  <c:v>173.78108760721335</c:v>
                </c:pt>
                <c:pt idx="9">
                  <c:v>169.78182127820276</c:v>
                </c:pt>
                <c:pt idx="10">
                  <c:v>153.86222624161607</c:v>
                </c:pt>
                <c:pt idx="11">
                  <c:v>189.50486534947044</c:v>
                </c:pt>
                <c:pt idx="12">
                  <c:v>213.3879854258652</c:v>
                </c:pt>
                <c:pt idx="13">
                  <c:v>216.2931224138317</c:v>
                </c:pt>
                <c:pt idx="14">
                  <c:v>212.75548622959025</c:v>
                </c:pt>
                <c:pt idx="15">
                  <c:v>192.64748269574568</c:v>
                </c:pt>
                <c:pt idx="16">
                  <c:v>180.65484050041991</c:v>
                </c:pt>
                <c:pt idx="17">
                  <c:v>166.42176133204867</c:v>
                </c:pt>
                <c:pt idx="18">
                  <c:v>148.78743089855985</c:v>
                </c:pt>
                <c:pt idx="19">
                  <c:v>136.69116312442034</c:v>
                </c:pt>
                <c:pt idx="20">
                  <c:v>127.8645360617985</c:v>
                </c:pt>
                <c:pt idx="21">
                  <c:v>125.25199182854261</c:v>
                </c:pt>
                <c:pt idx="22">
                  <c:v>133.25894470729881</c:v>
                </c:pt>
                <c:pt idx="23">
                  <c:v>131.38105343842014</c:v>
                </c:pt>
                <c:pt idx="24">
                  <c:v>134.80115527996648</c:v>
                </c:pt>
                <c:pt idx="25">
                  <c:v>133.47635974057459</c:v>
                </c:pt>
                <c:pt idx="26">
                  <c:v>151.96919646284744</c:v>
                </c:pt>
                <c:pt idx="27">
                  <c:v>151.50673193244097</c:v>
                </c:pt>
                <c:pt idx="28">
                  <c:v>165.46252110024784</c:v>
                </c:pt>
                <c:pt idx="29">
                  <c:v>156.46418372989251</c:v>
                </c:pt>
                <c:pt idx="30">
                  <c:v>167.33331006171707</c:v>
                </c:pt>
                <c:pt idx="31">
                  <c:v>180.67034353009265</c:v>
                </c:pt>
                <c:pt idx="32">
                  <c:v>199.20801039380507</c:v>
                </c:pt>
                <c:pt idx="33">
                  <c:v>208.07212240420515</c:v>
                </c:pt>
                <c:pt idx="34">
                  <c:v>215.33681855717637</c:v>
                </c:pt>
                <c:pt idx="35">
                  <c:v>193.58776499334931</c:v>
                </c:pt>
              </c:numCache>
            </c:numRef>
          </c:val>
          <c:smooth val="0"/>
          <c:extLst>
            <c:ext xmlns:c16="http://schemas.microsoft.com/office/drawing/2014/chart" uri="{C3380CC4-5D6E-409C-BE32-E72D297353CC}">
              <c16:uniqueId val="{00000005-BC5A-44F7-811D-03CEEC0B77D4}"/>
            </c:ext>
          </c:extLst>
        </c:ser>
        <c:dLbls>
          <c:showLegendKey val="0"/>
          <c:showVal val="0"/>
          <c:showCatName val="0"/>
          <c:showSerName val="0"/>
          <c:showPercent val="0"/>
          <c:showBubbleSize val="0"/>
        </c:dLbls>
        <c:smooth val="0"/>
        <c:axId val="904140543"/>
        <c:axId val="948505135"/>
      </c:lineChart>
      <c:catAx>
        <c:axId val="904140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948505135"/>
        <c:crosses val="autoZero"/>
        <c:auto val="1"/>
        <c:lblAlgn val="ctr"/>
        <c:lblOffset val="100"/>
        <c:noMultiLvlLbl val="0"/>
      </c:catAx>
      <c:valAx>
        <c:axId val="9485051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a:t>£m</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904140543"/>
        <c:crosses val="autoZero"/>
        <c:crossBetween val="between"/>
      </c:valAx>
      <c:spPr>
        <a:noFill/>
        <a:ln>
          <a:noFill/>
        </a:ln>
        <a:effectLst/>
      </c:spPr>
    </c:plotArea>
    <c:legend>
      <c:legendPos val="b"/>
      <c:layout>
        <c:manualLayout>
          <c:xMode val="edge"/>
          <c:yMode val="edge"/>
          <c:x val="2.6288191460889419E-2"/>
          <c:y val="0.80161213354854799"/>
          <c:w val="0.97371180853911055"/>
          <c:h val="0.17624253612275373"/>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Electricity Charging Point Installation Capex</a:t>
            </a:r>
          </a:p>
        </c:rich>
      </c:tx>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9.6355876096970036E-2"/>
          <c:y val="0.13689509009984291"/>
          <c:w val="0.87904593540026199"/>
          <c:h val="0.57815371246808622"/>
        </c:manualLayout>
      </c:layout>
      <c:lineChart>
        <c:grouping val="standard"/>
        <c:varyColors val="0"/>
        <c:ser>
          <c:idx val="0"/>
          <c:order val="0"/>
          <c:tx>
            <c:strRef>
              <c:f>'Charge Points'!$B$124:$C$124</c:f>
              <c:strCache>
                <c:ptCount val="2"/>
                <c:pt idx="0">
                  <c:v>Home Charging Point Operator - Off-Street</c:v>
                </c:pt>
                <c:pt idx="1">
                  <c:v>£m</c:v>
                </c:pt>
              </c:strCache>
            </c:strRef>
          </c:tx>
          <c:spPr>
            <a:ln w="28575" cap="rnd">
              <a:solidFill>
                <a:schemeClr val="accent1"/>
              </a:solidFill>
              <a:round/>
            </a:ln>
            <a:effectLst/>
          </c:spPr>
          <c:marker>
            <c:symbol val="none"/>
          </c:marker>
          <c:cat>
            <c:numRef>
              <c:f>'Charge Points'!$D$122:$AM$122</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Points'!$D$124:$AM$124</c:f>
              <c:numCache>
                <c:formatCode>General</c:formatCode>
                <c:ptCount val="36"/>
                <c:pt idx="0">
                  <c:v>50.109235545224777</c:v>
                </c:pt>
                <c:pt idx="1">
                  <c:v>88.670858779127514</c:v>
                </c:pt>
                <c:pt idx="2">
                  <c:v>155.11475426180945</c:v>
                </c:pt>
                <c:pt idx="3">
                  <c:v>228.66872133242157</c:v>
                </c:pt>
                <c:pt idx="4">
                  <c:v>279.48534927326716</c:v>
                </c:pt>
                <c:pt idx="5">
                  <c:v>290.39499179293796</c:v>
                </c:pt>
                <c:pt idx="6">
                  <c:v>399.56610613598548</c:v>
                </c:pt>
                <c:pt idx="7">
                  <c:v>420.65214484443487</c:v>
                </c:pt>
                <c:pt idx="8">
                  <c:v>475.73467210506482</c:v>
                </c:pt>
                <c:pt idx="9">
                  <c:v>485.52421681793027</c:v>
                </c:pt>
                <c:pt idx="10">
                  <c:v>465.6418224293393</c:v>
                </c:pt>
                <c:pt idx="11">
                  <c:v>529.1378905145001</c:v>
                </c:pt>
                <c:pt idx="12">
                  <c:v>621.39287076477297</c:v>
                </c:pt>
                <c:pt idx="13">
                  <c:v>650.03687655090107</c:v>
                </c:pt>
                <c:pt idx="14">
                  <c:v>657.72459208151577</c:v>
                </c:pt>
                <c:pt idx="15">
                  <c:v>607.4980562744114</c:v>
                </c:pt>
                <c:pt idx="16">
                  <c:v>579.89658648927457</c:v>
                </c:pt>
                <c:pt idx="17">
                  <c:v>542.19221272025106</c:v>
                </c:pt>
                <c:pt idx="18">
                  <c:v>490.62917209258808</c:v>
                </c:pt>
                <c:pt idx="19">
                  <c:v>456.0914266177345</c:v>
                </c:pt>
                <c:pt idx="20">
                  <c:v>441.04970283213783</c:v>
                </c:pt>
                <c:pt idx="21">
                  <c:v>443.21592746427751</c:v>
                </c:pt>
                <c:pt idx="22">
                  <c:v>486.31539511489353</c:v>
                </c:pt>
                <c:pt idx="23">
                  <c:v>494.27385880098967</c:v>
                </c:pt>
                <c:pt idx="24">
                  <c:v>516.42828744570147</c:v>
                </c:pt>
                <c:pt idx="25">
                  <c:v>515.53082074817792</c:v>
                </c:pt>
                <c:pt idx="26">
                  <c:v>599.12162063476069</c:v>
                </c:pt>
                <c:pt idx="27">
                  <c:v>602.25162252062955</c:v>
                </c:pt>
                <c:pt idx="28">
                  <c:v>662.42234787564871</c:v>
                </c:pt>
                <c:pt idx="29">
                  <c:v>632.66829859087659</c:v>
                </c:pt>
                <c:pt idx="30">
                  <c:v>609.36815759237754</c:v>
                </c:pt>
                <c:pt idx="31">
                  <c:v>692.11032599250507</c:v>
                </c:pt>
                <c:pt idx="32">
                  <c:v>755.83740377708193</c:v>
                </c:pt>
                <c:pt idx="33">
                  <c:v>783.89490825381188</c:v>
                </c:pt>
                <c:pt idx="34">
                  <c:v>816.29707079758828</c:v>
                </c:pt>
                <c:pt idx="35">
                  <c:v>744.19906330402034</c:v>
                </c:pt>
              </c:numCache>
            </c:numRef>
          </c:val>
          <c:smooth val="0"/>
          <c:extLst>
            <c:ext xmlns:c16="http://schemas.microsoft.com/office/drawing/2014/chart" uri="{C3380CC4-5D6E-409C-BE32-E72D297353CC}">
              <c16:uniqueId val="{00000000-9AC9-47BB-8AF4-84EE6FDCFB1F}"/>
            </c:ext>
          </c:extLst>
        </c:ser>
        <c:ser>
          <c:idx val="1"/>
          <c:order val="1"/>
          <c:tx>
            <c:strRef>
              <c:f>'Charge Points'!$B$125:$C$125</c:f>
              <c:strCache>
                <c:ptCount val="2"/>
                <c:pt idx="0">
                  <c:v>Home Charging Point Operator - On-street</c:v>
                </c:pt>
                <c:pt idx="1">
                  <c:v>£m</c:v>
                </c:pt>
              </c:strCache>
            </c:strRef>
          </c:tx>
          <c:spPr>
            <a:ln w="28575" cap="rnd">
              <a:solidFill>
                <a:schemeClr val="accent2"/>
              </a:solidFill>
              <a:round/>
            </a:ln>
            <a:effectLst/>
          </c:spPr>
          <c:marker>
            <c:symbol val="none"/>
          </c:marker>
          <c:cat>
            <c:numRef>
              <c:f>'Charge Points'!$D$122:$AM$122</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Points'!$D$125:$AM$125</c:f>
              <c:numCache>
                <c:formatCode>General</c:formatCode>
                <c:ptCount val="36"/>
                <c:pt idx="0">
                  <c:v>57.364108031570453</c:v>
                </c:pt>
                <c:pt idx="1">
                  <c:v>101.50872722189679</c:v>
                </c:pt>
                <c:pt idx="2">
                  <c:v>177.57244595628018</c:v>
                </c:pt>
                <c:pt idx="3">
                  <c:v>261.77564058257019</c:v>
                </c:pt>
                <c:pt idx="4">
                  <c:v>319.94955809060889</c:v>
                </c:pt>
                <c:pt idx="5">
                  <c:v>332.43871114343062</c:v>
                </c:pt>
                <c:pt idx="6">
                  <c:v>457.4157443980979</c:v>
                </c:pt>
                <c:pt idx="7">
                  <c:v>481.55464392965598</c:v>
                </c:pt>
                <c:pt idx="8">
                  <c:v>544.61208254451856</c:v>
                </c:pt>
                <c:pt idx="9">
                  <c:v>555.81896874779898</c:v>
                </c:pt>
                <c:pt idx="10">
                  <c:v>533.05797853863749</c:v>
                </c:pt>
                <c:pt idx="11">
                  <c:v>605.74708005026946</c:v>
                </c:pt>
                <c:pt idx="12">
                  <c:v>711.35884195293886</c:v>
                </c:pt>
                <c:pt idx="13">
                  <c:v>744.14995968790015</c:v>
                </c:pt>
                <c:pt idx="14">
                  <c:v>752.95071147378928</c:v>
                </c:pt>
                <c:pt idx="15">
                  <c:v>695.45232031414105</c:v>
                </c:pt>
                <c:pt idx="16">
                  <c:v>663.8546781358699</c:v>
                </c:pt>
                <c:pt idx="17">
                  <c:v>620.69142196931102</c:v>
                </c:pt>
                <c:pt idx="18">
                  <c:v>561.6630252911782</c:v>
                </c:pt>
                <c:pt idx="19">
                  <c:v>522.12486548831544</c:v>
                </c:pt>
                <c:pt idx="20">
                  <c:v>504.90538371355842</c:v>
                </c:pt>
                <c:pt idx="21">
                  <c:v>507.38523682779248</c:v>
                </c:pt>
                <c:pt idx="22">
                  <c:v>556.72469474432251</c:v>
                </c:pt>
                <c:pt idx="23">
                  <c:v>565.83539391359079</c:v>
                </c:pt>
                <c:pt idx="24">
                  <c:v>591.1973660994563</c:v>
                </c:pt>
                <c:pt idx="25">
                  <c:v>590.16996314606229</c:v>
                </c:pt>
                <c:pt idx="26">
                  <c:v>685.86313473339612</c:v>
                </c:pt>
                <c:pt idx="27">
                  <c:v>689.44630187546818</c:v>
                </c:pt>
                <c:pt idx="28">
                  <c:v>758.32861372969887</c:v>
                </c:pt>
                <c:pt idx="29">
                  <c:v>724.26673912760282</c:v>
                </c:pt>
                <c:pt idx="30">
                  <c:v>697.59317704177909</c:v>
                </c:pt>
                <c:pt idx="31">
                  <c:v>792.31485130455098</c:v>
                </c:pt>
                <c:pt idx="32">
                  <c:v>865.2684083643361</c:v>
                </c:pt>
                <c:pt idx="33">
                  <c:v>897.38811045890918</c:v>
                </c:pt>
                <c:pt idx="34">
                  <c:v>934.4814951891583</c:v>
                </c:pt>
                <c:pt idx="35">
                  <c:v>851.94505563423206</c:v>
                </c:pt>
              </c:numCache>
            </c:numRef>
          </c:val>
          <c:smooth val="0"/>
          <c:extLst>
            <c:ext xmlns:c16="http://schemas.microsoft.com/office/drawing/2014/chart" uri="{C3380CC4-5D6E-409C-BE32-E72D297353CC}">
              <c16:uniqueId val="{00000001-9AC9-47BB-8AF4-84EE6FDCFB1F}"/>
            </c:ext>
          </c:extLst>
        </c:ser>
        <c:ser>
          <c:idx val="2"/>
          <c:order val="2"/>
          <c:tx>
            <c:strRef>
              <c:f>'Charge Points'!$B$126:$C$126</c:f>
              <c:strCache>
                <c:ptCount val="2"/>
                <c:pt idx="0">
                  <c:v>Public Charging Point Operator</c:v>
                </c:pt>
                <c:pt idx="1">
                  <c:v>£m</c:v>
                </c:pt>
              </c:strCache>
            </c:strRef>
          </c:tx>
          <c:spPr>
            <a:ln w="28575" cap="rnd">
              <a:solidFill>
                <a:schemeClr val="accent3"/>
              </a:solidFill>
              <a:round/>
            </a:ln>
            <a:effectLst/>
          </c:spPr>
          <c:marker>
            <c:symbol val="none"/>
          </c:marker>
          <c:cat>
            <c:numRef>
              <c:f>'Charge Points'!$D$122:$AM$122</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Points'!$D$126:$AM$126</c:f>
              <c:numCache>
                <c:formatCode>General</c:formatCode>
                <c:ptCount val="36"/>
                <c:pt idx="0">
                  <c:v>3.2885664019015932</c:v>
                </c:pt>
                <c:pt idx="1">
                  <c:v>7.9417266563569608</c:v>
                </c:pt>
                <c:pt idx="2">
                  <c:v>16.521016063670825</c:v>
                </c:pt>
                <c:pt idx="3">
                  <c:v>27.793222223130083</c:v>
                </c:pt>
                <c:pt idx="4">
                  <c:v>37.558974802894717</c:v>
                </c:pt>
                <c:pt idx="5">
                  <c:v>42.029974271362398</c:v>
                </c:pt>
                <c:pt idx="6">
                  <c:v>61.645305633293077</c:v>
                </c:pt>
                <c:pt idx="7">
                  <c:v>68.69879695266583</c:v>
                </c:pt>
                <c:pt idx="8">
                  <c:v>81.527430004789792</c:v>
                </c:pt>
                <c:pt idx="9">
                  <c:v>86.739162934862264</c:v>
                </c:pt>
                <c:pt idx="10">
                  <c:v>86.084673739189697</c:v>
                </c:pt>
                <c:pt idx="11">
                  <c:v>100.85823589126183</c:v>
                </c:pt>
                <c:pt idx="12">
                  <c:v>122.10495411531232</c:v>
                </c:pt>
                <c:pt idx="13">
                  <c:v>131.5112212501632</c:v>
                </c:pt>
                <c:pt idx="14">
                  <c:v>136.60124498251827</c:v>
                </c:pt>
                <c:pt idx="15">
                  <c:v>129.04640849109089</c:v>
                </c:pt>
                <c:pt idx="16">
                  <c:v>125.55956087966287</c:v>
                </c:pt>
                <c:pt idx="17">
                  <c:v>119.35722792313524</c:v>
                </c:pt>
                <c:pt idx="18">
                  <c:v>109.54472611510826</c:v>
                </c:pt>
                <c:pt idx="19">
                  <c:v>103.07963025489927</c:v>
                </c:pt>
                <c:pt idx="20">
                  <c:v>92.559441853521932</c:v>
                </c:pt>
                <c:pt idx="21">
                  <c:v>89.606180261225987</c:v>
                </c:pt>
                <c:pt idx="22">
                  <c:v>93.394479792828307</c:v>
                </c:pt>
                <c:pt idx="23">
                  <c:v>89.839926402537614</c:v>
                </c:pt>
                <c:pt idx="24">
                  <c:v>93.202646752717385</c:v>
                </c:pt>
                <c:pt idx="25">
                  <c:v>95.150799937373307</c:v>
                </c:pt>
                <c:pt idx="26">
                  <c:v>108.93134399945947</c:v>
                </c:pt>
                <c:pt idx="27">
                  <c:v>111.89185978234784</c:v>
                </c:pt>
                <c:pt idx="28">
                  <c:v>126.08831077173332</c:v>
                </c:pt>
                <c:pt idx="29">
                  <c:v>121.9727666422947</c:v>
                </c:pt>
                <c:pt idx="30">
                  <c:v>120.59366440855608</c:v>
                </c:pt>
                <c:pt idx="31">
                  <c:v>140.09937689042334</c:v>
                </c:pt>
                <c:pt idx="32">
                  <c:v>154.5650389529057</c:v>
                </c:pt>
                <c:pt idx="33">
                  <c:v>163.90763041477859</c:v>
                </c:pt>
                <c:pt idx="34">
                  <c:v>175.07827790594382</c:v>
                </c:pt>
                <c:pt idx="35">
                  <c:v>162.30284225149768</c:v>
                </c:pt>
              </c:numCache>
            </c:numRef>
          </c:val>
          <c:smooth val="0"/>
          <c:extLst>
            <c:ext xmlns:c16="http://schemas.microsoft.com/office/drawing/2014/chart" uri="{C3380CC4-5D6E-409C-BE32-E72D297353CC}">
              <c16:uniqueId val="{00000002-9AC9-47BB-8AF4-84EE6FDCFB1F}"/>
            </c:ext>
          </c:extLst>
        </c:ser>
        <c:ser>
          <c:idx val="4"/>
          <c:order val="3"/>
          <c:tx>
            <c:strRef>
              <c:f>'Charge Points'!$B$128:$C$128</c:f>
              <c:strCache>
                <c:ptCount val="2"/>
                <c:pt idx="0">
                  <c:v>Work Charging Point Operator</c:v>
                </c:pt>
                <c:pt idx="1">
                  <c:v>£m</c:v>
                </c:pt>
              </c:strCache>
            </c:strRef>
          </c:tx>
          <c:spPr>
            <a:ln w="28575" cap="rnd">
              <a:solidFill>
                <a:schemeClr val="accent5"/>
              </a:solidFill>
              <a:round/>
            </a:ln>
            <a:effectLst/>
          </c:spPr>
          <c:marker>
            <c:symbol val="none"/>
          </c:marker>
          <c:cat>
            <c:numRef>
              <c:f>'Charge Points'!$D$122:$AM$122</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Points'!$D$128:$AM$128</c:f>
              <c:numCache>
                <c:formatCode>General</c:formatCode>
                <c:ptCount val="36"/>
                <c:pt idx="0">
                  <c:v>5.642148238556655</c:v>
                </c:pt>
                <c:pt idx="1">
                  <c:v>11.049744314624741</c:v>
                </c:pt>
                <c:pt idx="2">
                  <c:v>20.601095261324222</c:v>
                </c:pt>
                <c:pt idx="3">
                  <c:v>31.760458456012351</c:v>
                </c:pt>
                <c:pt idx="4">
                  <c:v>40.255921660924798</c:v>
                </c:pt>
                <c:pt idx="5">
                  <c:v>42.072693393740046</c:v>
                </c:pt>
                <c:pt idx="6">
                  <c:v>60.542668663243717</c:v>
                </c:pt>
                <c:pt idx="7">
                  <c:v>65.643976692075867</c:v>
                </c:pt>
                <c:pt idx="8">
                  <c:v>74.526330061917918</c:v>
                </c:pt>
                <c:pt idx="9">
                  <c:v>77.65127416490138</c:v>
                </c:pt>
                <c:pt idx="10">
                  <c:v>73.256846708242676</c:v>
                </c:pt>
                <c:pt idx="11">
                  <c:v>90.120421772111584</c:v>
                </c:pt>
                <c:pt idx="12">
                  <c:v>110.30480408495956</c:v>
                </c:pt>
                <c:pt idx="13">
                  <c:v>114.33813405435062</c:v>
                </c:pt>
                <c:pt idx="14">
                  <c:v>118.05066759532089</c:v>
                </c:pt>
                <c:pt idx="15">
                  <c:v>107.5337032786513</c:v>
                </c:pt>
                <c:pt idx="16">
                  <c:v>98.238667066217673</c:v>
                </c:pt>
                <c:pt idx="17">
                  <c:v>93.707216009479751</c:v>
                </c:pt>
                <c:pt idx="18">
                  <c:v>84.229212989881503</c:v>
                </c:pt>
                <c:pt idx="19">
                  <c:v>76.212526364069433</c:v>
                </c:pt>
                <c:pt idx="20">
                  <c:v>76.432570145373134</c:v>
                </c:pt>
                <c:pt idx="21">
                  <c:v>73.023100566931035</c:v>
                </c:pt>
                <c:pt idx="22">
                  <c:v>75.025257170441719</c:v>
                </c:pt>
                <c:pt idx="23">
                  <c:v>80.585997270127777</c:v>
                </c:pt>
                <c:pt idx="24">
                  <c:v>82.09325687099934</c:v>
                </c:pt>
                <c:pt idx="25">
                  <c:v>78.396843753567779</c:v>
                </c:pt>
                <c:pt idx="26">
                  <c:v>98.628781315855008</c:v>
                </c:pt>
                <c:pt idx="27">
                  <c:v>99.825722763605967</c:v>
                </c:pt>
                <c:pt idx="28">
                  <c:v>106.06593871544963</c:v>
                </c:pt>
                <c:pt idx="29">
                  <c:v>107.62478367164513</c:v>
                </c:pt>
                <c:pt idx="30">
                  <c:v>101.53690572224251</c:v>
                </c:pt>
                <c:pt idx="31">
                  <c:v>117.53481404208144</c:v>
                </c:pt>
                <c:pt idx="32">
                  <c:v>137.41210228651653</c:v>
                </c:pt>
                <c:pt idx="33">
                  <c:v>140.69341449782567</c:v>
                </c:pt>
                <c:pt idx="34">
                  <c:v>144.29955324344033</c:v>
                </c:pt>
                <c:pt idx="35">
                  <c:v>133.76324441852424</c:v>
                </c:pt>
              </c:numCache>
            </c:numRef>
          </c:val>
          <c:smooth val="0"/>
          <c:extLst>
            <c:ext xmlns:c16="http://schemas.microsoft.com/office/drawing/2014/chart" uri="{C3380CC4-5D6E-409C-BE32-E72D297353CC}">
              <c16:uniqueId val="{00000004-9AC9-47BB-8AF4-84EE6FDCFB1F}"/>
            </c:ext>
          </c:extLst>
        </c:ser>
        <c:ser>
          <c:idx val="3"/>
          <c:order val="4"/>
          <c:tx>
            <c:strRef>
              <c:f>'Charge Points'!$B$127:$C$127</c:f>
              <c:strCache>
                <c:ptCount val="2"/>
                <c:pt idx="0">
                  <c:v>Rapid Charging Point Operator</c:v>
                </c:pt>
                <c:pt idx="1">
                  <c:v>£m</c:v>
                </c:pt>
              </c:strCache>
            </c:strRef>
          </c:tx>
          <c:spPr>
            <a:ln w="28575" cap="rnd">
              <a:solidFill>
                <a:schemeClr val="accent4"/>
              </a:solidFill>
              <a:round/>
            </a:ln>
            <a:effectLst/>
          </c:spPr>
          <c:marker>
            <c:symbol val="none"/>
          </c:marker>
          <c:cat>
            <c:numRef>
              <c:f>'Charge Points'!$D$122:$AM$122</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Points'!$D$127:$AM$127</c:f>
              <c:numCache>
                <c:formatCode>General</c:formatCode>
                <c:ptCount val="36"/>
                <c:pt idx="0">
                  <c:v>21.206417165203657</c:v>
                </c:pt>
                <c:pt idx="1">
                  <c:v>13.516975137227872</c:v>
                </c:pt>
                <c:pt idx="2">
                  <c:v>19.852301587950059</c:v>
                </c:pt>
                <c:pt idx="3">
                  <c:v>23.854196731440599</c:v>
                </c:pt>
                <c:pt idx="4">
                  <c:v>23.9025580020568</c:v>
                </c:pt>
                <c:pt idx="5">
                  <c:v>19.68303714079336</c:v>
                </c:pt>
                <c:pt idx="6">
                  <c:v>27.650556474812294</c:v>
                </c:pt>
                <c:pt idx="7">
                  <c:v>25.704015332510249</c:v>
                </c:pt>
                <c:pt idx="8">
                  <c:v>20.589810964847107</c:v>
                </c:pt>
                <c:pt idx="9">
                  <c:v>17.917850763302063</c:v>
                </c:pt>
                <c:pt idx="10">
                  <c:v>11.243995418266477</c:v>
                </c:pt>
                <c:pt idx="11">
                  <c:v>33.12747037209693</c:v>
                </c:pt>
                <c:pt idx="12">
                  <c:v>34.143057055037133</c:v>
                </c:pt>
                <c:pt idx="13">
                  <c:v>32.825212430745687</c:v>
                </c:pt>
                <c:pt idx="14">
                  <c:v>30.564323029438338</c:v>
                </c:pt>
                <c:pt idx="15">
                  <c:v>26.985589003839547</c:v>
                </c:pt>
                <c:pt idx="16">
                  <c:v>24.627977061299802</c:v>
                </c:pt>
                <c:pt idx="17">
                  <c:v>22.209913530489807</c:v>
                </c:pt>
                <c:pt idx="18">
                  <c:v>19.550043646598809</c:v>
                </c:pt>
                <c:pt idx="19">
                  <c:v>17.530960598372463</c:v>
                </c:pt>
                <c:pt idx="20">
                  <c:v>14.701826267324769</c:v>
                </c:pt>
                <c:pt idx="21">
                  <c:v>12.803646395638925</c:v>
                </c:pt>
                <c:pt idx="22">
                  <c:v>11.352808277152928</c:v>
                </c:pt>
                <c:pt idx="23">
                  <c:v>8.8863834757267313</c:v>
                </c:pt>
                <c:pt idx="24">
                  <c:v>7.5564485337812339</c:v>
                </c:pt>
                <c:pt idx="25">
                  <c:v>6.8189391568841859</c:v>
                </c:pt>
                <c:pt idx="26">
                  <c:v>5.8154427915980378</c:v>
                </c:pt>
                <c:pt idx="27">
                  <c:v>5.1021140500090896</c:v>
                </c:pt>
                <c:pt idx="28">
                  <c:v>5.05375277939289</c:v>
                </c:pt>
                <c:pt idx="29">
                  <c:v>3.9293532375662421</c:v>
                </c:pt>
                <c:pt idx="30">
                  <c:v>24.954415637959148</c:v>
                </c:pt>
                <c:pt idx="31">
                  <c:v>17.676044410221063</c:v>
                </c:pt>
                <c:pt idx="32">
                  <c:v>23.249680848738105</c:v>
                </c:pt>
                <c:pt idx="33">
                  <c:v>27.203214721612447</c:v>
                </c:pt>
                <c:pt idx="34">
                  <c:v>27.831911239623043</c:v>
                </c:pt>
                <c:pt idx="35">
                  <c:v>23.032055130965205</c:v>
                </c:pt>
              </c:numCache>
            </c:numRef>
          </c:val>
          <c:smooth val="0"/>
          <c:extLst>
            <c:ext xmlns:c16="http://schemas.microsoft.com/office/drawing/2014/chart" uri="{C3380CC4-5D6E-409C-BE32-E72D297353CC}">
              <c16:uniqueId val="{00000003-9AC9-47BB-8AF4-84EE6FDCFB1F}"/>
            </c:ext>
          </c:extLst>
        </c:ser>
        <c:ser>
          <c:idx val="5"/>
          <c:order val="5"/>
          <c:tx>
            <c:strRef>
              <c:f>'Charge Points'!$B$129:$C$129</c:f>
              <c:strCache>
                <c:ptCount val="2"/>
                <c:pt idx="0">
                  <c:v>Home on-street + Public + Rapid</c:v>
                </c:pt>
                <c:pt idx="1">
                  <c:v>£m</c:v>
                </c:pt>
              </c:strCache>
            </c:strRef>
          </c:tx>
          <c:spPr>
            <a:ln w="28575" cap="rnd">
              <a:solidFill>
                <a:schemeClr val="accent6"/>
              </a:solidFill>
              <a:prstDash val="dash"/>
              <a:round/>
            </a:ln>
            <a:effectLst/>
          </c:spPr>
          <c:marker>
            <c:symbol val="none"/>
          </c:marker>
          <c:cat>
            <c:numRef>
              <c:f>'Charge Points'!$D$122:$AM$122</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'Charge Points'!$D$129:$AM$129</c:f>
              <c:numCache>
                <c:formatCode>General</c:formatCode>
                <c:ptCount val="36"/>
                <c:pt idx="0">
                  <c:v>81.859091598675704</c:v>
                </c:pt>
                <c:pt idx="1">
                  <c:v>122.96742901548163</c:v>
                </c:pt>
                <c:pt idx="2">
                  <c:v>213.94576360790106</c:v>
                </c:pt>
                <c:pt idx="3">
                  <c:v>313.42305953714089</c:v>
                </c:pt>
                <c:pt idx="4">
                  <c:v>381.41109089556045</c:v>
                </c:pt>
                <c:pt idx="5">
                  <c:v>394.15172255558639</c:v>
                </c:pt>
                <c:pt idx="6">
                  <c:v>546.71160650620334</c:v>
                </c:pt>
                <c:pt idx="7">
                  <c:v>575.95745621483206</c:v>
                </c:pt>
                <c:pt idx="8">
                  <c:v>646.72932351415545</c:v>
                </c:pt>
                <c:pt idx="9">
                  <c:v>660.47598244596338</c:v>
                </c:pt>
                <c:pt idx="10">
                  <c:v>630.38664769609363</c:v>
                </c:pt>
                <c:pt idx="11">
                  <c:v>739.73278631362825</c:v>
                </c:pt>
                <c:pt idx="12">
                  <c:v>867.60685312328837</c:v>
                </c:pt>
                <c:pt idx="13">
                  <c:v>908.48639336880899</c:v>
                </c:pt>
                <c:pt idx="14">
                  <c:v>920.11627948574596</c:v>
                </c:pt>
                <c:pt idx="15">
                  <c:v>851.48431780907151</c:v>
                </c:pt>
                <c:pt idx="16">
                  <c:v>814.04221607683257</c:v>
                </c:pt>
                <c:pt idx="17">
                  <c:v>762.25856342293605</c:v>
                </c:pt>
                <c:pt idx="18">
                  <c:v>690.75779505288529</c:v>
                </c:pt>
                <c:pt idx="19">
                  <c:v>642.73545634158711</c:v>
                </c:pt>
                <c:pt idx="20">
                  <c:v>612.16665183440512</c:v>
                </c:pt>
                <c:pt idx="21">
                  <c:v>609.79506348465736</c:v>
                </c:pt>
                <c:pt idx="22">
                  <c:v>661.47198281430371</c:v>
                </c:pt>
                <c:pt idx="23">
                  <c:v>664.56170379185505</c:v>
                </c:pt>
                <c:pt idx="24">
                  <c:v>691.95646138595487</c:v>
                </c:pt>
                <c:pt idx="25">
                  <c:v>692.13970224031982</c:v>
                </c:pt>
                <c:pt idx="26">
                  <c:v>800.60992152445363</c:v>
                </c:pt>
                <c:pt idx="27">
                  <c:v>806.44027570782509</c:v>
                </c:pt>
                <c:pt idx="28">
                  <c:v>889.47067728082504</c:v>
                </c:pt>
                <c:pt idx="29">
                  <c:v>850.16885900746377</c:v>
                </c:pt>
                <c:pt idx="30">
                  <c:v>843.14125708829431</c:v>
                </c:pt>
                <c:pt idx="31">
                  <c:v>950.09027260519542</c:v>
                </c:pt>
                <c:pt idx="32">
                  <c:v>1043.0831281659798</c:v>
                </c:pt>
                <c:pt idx="33">
                  <c:v>1088.4989555953002</c:v>
                </c:pt>
                <c:pt idx="34">
                  <c:v>1137.3916843347251</c:v>
                </c:pt>
                <c:pt idx="35">
                  <c:v>1037.2799530166949</c:v>
                </c:pt>
              </c:numCache>
            </c:numRef>
          </c:val>
          <c:smooth val="0"/>
          <c:extLst>
            <c:ext xmlns:c16="http://schemas.microsoft.com/office/drawing/2014/chart" uri="{C3380CC4-5D6E-409C-BE32-E72D297353CC}">
              <c16:uniqueId val="{00000005-9AC9-47BB-8AF4-84EE6FDCFB1F}"/>
            </c:ext>
          </c:extLst>
        </c:ser>
        <c:dLbls>
          <c:showLegendKey val="0"/>
          <c:showVal val="0"/>
          <c:showCatName val="0"/>
          <c:showSerName val="0"/>
          <c:showPercent val="0"/>
          <c:showBubbleSize val="0"/>
        </c:dLbls>
        <c:smooth val="0"/>
        <c:axId val="498892303"/>
        <c:axId val="2021250335"/>
      </c:lineChart>
      <c:catAx>
        <c:axId val="4988923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2021250335"/>
        <c:crosses val="autoZero"/>
        <c:auto val="1"/>
        <c:lblAlgn val="ctr"/>
        <c:lblOffset val="100"/>
        <c:noMultiLvlLbl val="0"/>
      </c:catAx>
      <c:valAx>
        <c:axId val="20212503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US"/>
                  <a:t>£m</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498892303"/>
        <c:crosses val="autoZero"/>
        <c:crossBetween val="between"/>
      </c:valAx>
      <c:spPr>
        <a:noFill/>
        <a:ln>
          <a:noFill/>
        </a:ln>
        <a:effectLst/>
      </c:spPr>
    </c:plotArea>
    <c:legend>
      <c:legendPos val="b"/>
      <c:layout>
        <c:manualLayout>
          <c:xMode val="edge"/>
          <c:yMode val="edge"/>
          <c:x val="0"/>
          <c:y val="0.80899385481435848"/>
          <c:w val="1"/>
          <c:h val="0.168860808421040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Transmission Annual Costs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'Transmission Costs'!$B$7:$B$12</c:f>
              <c:numCache>
                <c:formatCode>General</c:formatCode>
                <c:ptCount val="6"/>
                <c:pt idx="0">
                  <c:v>2015</c:v>
                </c:pt>
                <c:pt idx="1">
                  <c:v>2020</c:v>
                </c:pt>
                <c:pt idx="2">
                  <c:v>2025</c:v>
                </c:pt>
                <c:pt idx="3">
                  <c:v>2030</c:v>
                </c:pt>
                <c:pt idx="4">
                  <c:v>2040</c:v>
                </c:pt>
                <c:pt idx="5">
                  <c:v>2050</c:v>
                </c:pt>
              </c:numCache>
            </c:numRef>
          </c:cat>
          <c:val>
            <c:numRef>
              <c:f>'Transmission Costs'!$E$7:$E$12</c:f>
              <c:numCache>
                <c:formatCode>General</c:formatCode>
                <c:ptCount val="6"/>
                <c:pt idx="0">
                  <c:v>0.24673504964909465</c:v>
                </c:pt>
                <c:pt idx="1">
                  <c:v>0.21057223060332866</c:v>
                </c:pt>
                <c:pt idx="2">
                  <c:v>0.1782626728947285</c:v>
                </c:pt>
                <c:pt idx="3">
                  <c:v>0.23992043025714987</c:v>
                </c:pt>
                <c:pt idx="4">
                  <c:v>2.9110573967511209</c:v>
                </c:pt>
                <c:pt idx="5">
                  <c:v>6.0653231809251018</c:v>
                </c:pt>
              </c:numCache>
            </c:numRef>
          </c:val>
          <c:extLst>
            <c:ext xmlns:c16="http://schemas.microsoft.com/office/drawing/2014/chart" uri="{C3380CC4-5D6E-409C-BE32-E72D297353CC}">
              <c16:uniqueId val="{00000000-5BAA-481E-97BC-24147D1B1CB6}"/>
            </c:ext>
          </c:extLst>
        </c:ser>
        <c:dLbls>
          <c:showLegendKey val="0"/>
          <c:showVal val="0"/>
          <c:showCatName val="0"/>
          <c:showSerName val="0"/>
          <c:showPercent val="0"/>
          <c:showBubbleSize val="0"/>
        </c:dLbls>
        <c:gapWidth val="219"/>
        <c:overlap val="-27"/>
        <c:axId val="789218608"/>
        <c:axId val="452708928"/>
      </c:barChart>
      <c:catAx>
        <c:axId val="789218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452708928"/>
        <c:crosses val="autoZero"/>
        <c:auto val="1"/>
        <c:lblAlgn val="ctr"/>
        <c:lblOffset val="100"/>
        <c:noMultiLvlLbl val="0"/>
      </c:catAx>
      <c:valAx>
        <c:axId val="452708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 billions - annual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789218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Demand (veh km)</a:t>
            </a:r>
          </a:p>
        </c:rich>
      </c:tx>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lineChart>
        <c:grouping val="standard"/>
        <c:varyColors val="0"/>
        <c:ser>
          <c:idx val="1"/>
          <c:order val="0"/>
          <c:tx>
            <c:strRef>
              <c:f>'Vehicle Parc'!$B$254</c:f>
              <c:strCache>
                <c:ptCount val="1"/>
                <c:pt idx="0">
                  <c:v>Electricity</c:v>
                </c:pt>
              </c:strCache>
            </c:strRef>
          </c:tx>
          <c:spPr>
            <a:ln w="28575" cap="rnd">
              <a:solidFill>
                <a:schemeClr val="accent2"/>
              </a:solidFill>
              <a:round/>
            </a:ln>
            <a:effectLst/>
          </c:spPr>
          <c:marker>
            <c:symbol val="none"/>
          </c:marker>
          <c:cat>
            <c:numRef>
              <c:f>'Vehicle Parc'!$C$253:$AL$253</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'Vehicle Parc'!$C$254:$AL$254</c:f>
              <c:numCache>
                <c:formatCode>_(* #,##0_);_(* \(#,##0\);_(* "-"??_);_(@_)</c:formatCode>
                <c:ptCount val="36"/>
                <c:pt idx="0">
                  <c:v>1949.8015999999998</c:v>
                </c:pt>
                <c:pt idx="1">
                  <c:v>4878.0026200000002</c:v>
                </c:pt>
                <c:pt idx="2">
                  <c:v>10795.1525</c:v>
                </c:pt>
                <c:pt idx="3">
                  <c:v>21115.969500000003</c:v>
                </c:pt>
                <c:pt idx="4">
                  <c:v>34879.858000000007</c:v>
                </c:pt>
                <c:pt idx="5">
                  <c:v>48813.770000000004</c:v>
                </c:pt>
                <c:pt idx="6">
                  <c:v>69303.150000000009</c:v>
                </c:pt>
                <c:pt idx="7">
                  <c:v>91114.86</c:v>
                </c:pt>
                <c:pt idx="8">
                  <c:v>113034.63699999999</c:v>
                </c:pt>
                <c:pt idx="9">
                  <c:v>134346.93999999997</c:v>
                </c:pt>
                <c:pt idx="10">
                  <c:v>151276.07</c:v>
                </c:pt>
                <c:pt idx="11">
                  <c:v>187707.48999999996</c:v>
                </c:pt>
                <c:pt idx="12">
                  <c:v>234726.54</c:v>
                </c:pt>
                <c:pt idx="13">
                  <c:v>277904.84000000008</c:v>
                </c:pt>
                <c:pt idx="14">
                  <c:v>320197.5</c:v>
                </c:pt>
                <c:pt idx="15">
                  <c:v>357131.3</c:v>
                </c:pt>
                <c:pt idx="16">
                  <c:v>390792.18000000005</c:v>
                </c:pt>
                <c:pt idx="17">
                  <c:v>421683.19</c:v>
                </c:pt>
                <c:pt idx="18">
                  <c:v>449528.51000000007</c:v>
                </c:pt>
                <c:pt idx="19">
                  <c:v>474778.44</c:v>
                </c:pt>
                <c:pt idx="20">
                  <c:v>497955.98999999993</c:v>
                </c:pt>
                <c:pt idx="21">
                  <c:v>518587.45</c:v>
                </c:pt>
                <c:pt idx="22">
                  <c:v>536601.42000000004</c:v>
                </c:pt>
                <c:pt idx="23">
                  <c:v>552509.82999999996</c:v>
                </c:pt>
                <c:pt idx="24">
                  <c:v>565934.2699999999</c:v>
                </c:pt>
                <c:pt idx="25">
                  <c:v>577396.97</c:v>
                </c:pt>
                <c:pt idx="26">
                  <c:v>587478.32499999995</c:v>
                </c:pt>
                <c:pt idx="27">
                  <c:v>596194.13099999994</c:v>
                </c:pt>
                <c:pt idx="28">
                  <c:v>603948.95699999994</c:v>
                </c:pt>
                <c:pt idx="29">
                  <c:v>611125.06599999988</c:v>
                </c:pt>
                <c:pt idx="30">
                  <c:v>617735.78100000008</c:v>
                </c:pt>
                <c:pt idx="31">
                  <c:v>624127.09920000006</c:v>
                </c:pt>
                <c:pt idx="32">
                  <c:v>630392.29969999997</c:v>
                </c:pt>
                <c:pt idx="33">
                  <c:v>636428.74550000008</c:v>
                </c:pt>
                <c:pt idx="34">
                  <c:v>642394.28940000013</c:v>
                </c:pt>
                <c:pt idx="35">
                  <c:v>648359.18140999996</c:v>
                </c:pt>
              </c:numCache>
            </c:numRef>
          </c:val>
          <c:smooth val="0"/>
          <c:extLst>
            <c:ext xmlns:c16="http://schemas.microsoft.com/office/drawing/2014/chart" uri="{C3380CC4-5D6E-409C-BE32-E72D297353CC}">
              <c16:uniqueId val="{00000000-858E-4926-B995-B8825057D1E6}"/>
            </c:ext>
          </c:extLst>
        </c:ser>
        <c:ser>
          <c:idx val="0"/>
          <c:order val="1"/>
          <c:tx>
            <c:strRef>
              <c:f>'Vehicle Parc'!$B$258</c:f>
              <c:strCache>
                <c:ptCount val="1"/>
                <c:pt idx="0">
                  <c:v>Petrol &amp; Diesel</c:v>
                </c:pt>
              </c:strCache>
            </c:strRef>
          </c:tx>
          <c:spPr>
            <a:ln w="28575" cap="rnd">
              <a:solidFill>
                <a:schemeClr val="accent1"/>
              </a:solidFill>
              <a:round/>
            </a:ln>
            <a:effectLst/>
          </c:spPr>
          <c:marker>
            <c:symbol val="none"/>
          </c:marker>
          <c:val>
            <c:numRef>
              <c:f>'Vehicle Parc'!$C$258:$AL$258</c:f>
              <c:numCache>
                <c:formatCode>_(* #,##0_);_(* \(#,##0\);_(* "-"??_);_(@_)</c:formatCode>
                <c:ptCount val="36"/>
                <c:pt idx="0">
                  <c:v>468102.23</c:v>
                </c:pt>
                <c:pt idx="1">
                  <c:v>469898.90877000004</c:v>
                </c:pt>
                <c:pt idx="2">
                  <c:v>468718.18903000001</c:v>
                </c:pt>
                <c:pt idx="3">
                  <c:v>463121.50799999997</c:v>
                </c:pt>
                <c:pt idx="4">
                  <c:v>454080.348</c:v>
                </c:pt>
                <c:pt idx="5">
                  <c:v>444867.03899999999</c:v>
                </c:pt>
                <c:pt idx="6">
                  <c:v>429016.48</c:v>
                </c:pt>
                <c:pt idx="7">
                  <c:v>411851.04000000004</c:v>
                </c:pt>
                <c:pt idx="8">
                  <c:v>394573.97200000001</c:v>
                </c:pt>
                <c:pt idx="9">
                  <c:v>377891.34599999996</c:v>
                </c:pt>
                <c:pt idx="10">
                  <c:v>365597.42000000004</c:v>
                </c:pt>
                <c:pt idx="11">
                  <c:v>324642.64</c:v>
                </c:pt>
                <c:pt idx="12">
                  <c:v>281007.02</c:v>
                </c:pt>
                <c:pt idx="13">
                  <c:v>243612.27000000002</c:v>
                </c:pt>
                <c:pt idx="14">
                  <c:v>209307</c:v>
                </c:pt>
                <c:pt idx="15">
                  <c:v>178569.2</c:v>
                </c:pt>
                <c:pt idx="16">
                  <c:v>150072.71</c:v>
                </c:pt>
                <c:pt idx="17">
                  <c:v>124895.64</c:v>
                </c:pt>
                <c:pt idx="18">
                  <c:v>102092.02</c:v>
                </c:pt>
                <c:pt idx="19">
                  <c:v>81725.41</c:v>
                </c:pt>
                <c:pt idx="20">
                  <c:v>64044.63</c:v>
                </c:pt>
                <c:pt idx="21">
                  <c:v>49170.25</c:v>
                </c:pt>
                <c:pt idx="22">
                  <c:v>36797.949999999997</c:v>
                </c:pt>
                <c:pt idx="23">
                  <c:v>26839.29</c:v>
                </c:pt>
                <c:pt idx="24">
                  <c:v>19107.77</c:v>
                </c:pt>
                <c:pt idx="25">
                  <c:v>13280.189999999999</c:v>
                </c:pt>
                <c:pt idx="26">
                  <c:v>8995.77</c:v>
                </c:pt>
                <c:pt idx="27">
                  <c:v>5983.378999999999</c:v>
                </c:pt>
                <c:pt idx="28">
                  <c:v>3921.1819999999998</c:v>
                </c:pt>
                <c:pt idx="29">
                  <c:v>2538.2200000000003</c:v>
                </c:pt>
                <c:pt idx="30">
                  <c:v>1629.2630000000001</c:v>
                </c:pt>
                <c:pt idx="31">
                  <c:v>1040.2543999999998</c:v>
                </c:pt>
                <c:pt idx="32">
                  <c:v>660.8741</c:v>
                </c:pt>
                <c:pt idx="33">
                  <c:v>419.01610000000005</c:v>
                </c:pt>
                <c:pt idx="34">
                  <c:v>265.48720000000003</c:v>
                </c:pt>
                <c:pt idx="35">
                  <c:v>167.79895999999999</c:v>
                </c:pt>
              </c:numCache>
            </c:numRef>
          </c:val>
          <c:smooth val="0"/>
          <c:extLst>
            <c:ext xmlns:c16="http://schemas.microsoft.com/office/drawing/2014/chart" uri="{C3380CC4-5D6E-409C-BE32-E72D297353CC}">
              <c16:uniqueId val="{00000001-858E-4926-B995-B8825057D1E6}"/>
            </c:ext>
          </c:extLst>
        </c:ser>
        <c:ser>
          <c:idx val="2"/>
          <c:order val="2"/>
          <c:tx>
            <c:strRef>
              <c:f>'Vehicle Parc'!$B$259</c:f>
              <c:strCache>
                <c:ptCount val="1"/>
                <c:pt idx="0">
                  <c:v>Total</c:v>
                </c:pt>
              </c:strCache>
            </c:strRef>
          </c:tx>
          <c:spPr>
            <a:ln w="19050" cap="rnd">
              <a:solidFill>
                <a:schemeClr val="accent3"/>
              </a:solidFill>
              <a:prstDash val="sysDash"/>
              <a:round/>
            </a:ln>
            <a:effectLst/>
          </c:spPr>
          <c:marker>
            <c:symbol val="none"/>
          </c:marker>
          <c:val>
            <c:numRef>
              <c:f>'Vehicle Parc'!$C$259:$AL$259</c:f>
              <c:numCache>
                <c:formatCode>_-* #,##0_-;\-* #,##0_-;_-* "-"??_-;_-@_-</c:formatCode>
                <c:ptCount val="36"/>
                <c:pt idx="0">
                  <c:v>470052.03159999999</c:v>
                </c:pt>
                <c:pt idx="1">
                  <c:v>474776.91139000002</c:v>
                </c:pt>
                <c:pt idx="2">
                  <c:v>479513.34153000003</c:v>
                </c:pt>
                <c:pt idx="3">
                  <c:v>484237.47749999998</c:v>
                </c:pt>
                <c:pt idx="4">
                  <c:v>488960.20600000001</c:v>
                </c:pt>
                <c:pt idx="5">
                  <c:v>493680.80900000001</c:v>
                </c:pt>
                <c:pt idx="6">
                  <c:v>498319.63</c:v>
                </c:pt>
                <c:pt idx="7">
                  <c:v>502965.9</c:v>
                </c:pt>
                <c:pt idx="8">
                  <c:v>507608.609</c:v>
                </c:pt>
                <c:pt idx="9">
                  <c:v>512238.28599999996</c:v>
                </c:pt>
                <c:pt idx="10">
                  <c:v>516873.49000000005</c:v>
                </c:pt>
                <c:pt idx="11">
                  <c:v>512350.13</c:v>
                </c:pt>
                <c:pt idx="12">
                  <c:v>515733.56000000006</c:v>
                </c:pt>
                <c:pt idx="13">
                  <c:v>521517.1100000001</c:v>
                </c:pt>
                <c:pt idx="14">
                  <c:v>529504.5</c:v>
                </c:pt>
                <c:pt idx="15">
                  <c:v>535700.5</c:v>
                </c:pt>
                <c:pt idx="16">
                  <c:v>540864.89</c:v>
                </c:pt>
                <c:pt idx="17">
                  <c:v>546578.82999999996</c:v>
                </c:pt>
                <c:pt idx="18">
                  <c:v>551620.53</c:v>
                </c:pt>
                <c:pt idx="19">
                  <c:v>556503.85</c:v>
                </c:pt>
                <c:pt idx="20">
                  <c:v>562000.61999999988</c:v>
                </c:pt>
                <c:pt idx="21">
                  <c:v>567757.69999999995</c:v>
                </c:pt>
                <c:pt idx="22">
                  <c:v>573399.37</c:v>
                </c:pt>
                <c:pt idx="23">
                  <c:v>579349.12</c:v>
                </c:pt>
                <c:pt idx="24">
                  <c:v>585042.03999999992</c:v>
                </c:pt>
                <c:pt idx="25">
                  <c:v>590677.15999999992</c:v>
                </c:pt>
                <c:pt idx="26">
                  <c:v>596474.09499999997</c:v>
                </c:pt>
                <c:pt idx="27">
                  <c:v>602177.50999999989</c:v>
                </c:pt>
                <c:pt idx="28">
                  <c:v>607870.13899999997</c:v>
                </c:pt>
                <c:pt idx="29">
                  <c:v>613663.28599999985</c:v>
                </c:pt>
                <c:pt idx="30">
                  <c:v>619365.04400000011</c:v>
                </c:pt>
                <c:pt idx="31">
                  <c:v>625167.35360000003</c:v>
                </c:pt>
                <c:pt idx="32">
                  <c:v>631053.17379999999</c:v>
                </c:pt>
                <c:pt idx="33">
                  <c:v>636847.76160000009</c:v>
                </c:pt>
                <c:pt idx="34">
                  <c:v>642659.7766000001</c:v>
                </c:pt>
                <c:pt idx="35">
                  <c:v>648526.98037</c:v>
                </c:pt>
              </c:numCache>
            </c:numRef>
          </c:val>
          <c:smooth val="0"/>
          <c:extLst>
            <c:ext xmlns:c16="http://schemas.microsoft.com/office/drawing/2014/chart" uri="{C3380CC4-5D6E-409C-BE32-E72D297353CC}">
              <c16:uniqueId val="{00000002-858E-4926-B995-B8825057D1E6}"/>
            </c:ext>
          </c:extLst>
        </c:ser>
        <c:dLbls>
          <c:showLegendKey val="0"/>
          <c:showVal val="0"/>
          <c:showCatName val="0"/>
          <c:showSerName val="0"/>
          <c:showPercent val="0"/>
          <c:showBubbleSize val="0"/>
        </c:dLbls>
        <c:smooth val="0"/>
        <c:axId val="1027595615"/>
        <c:axId val="866681087"/>
      </c:lineChart>
      <c:catAx>
        <c:axId val="1027595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866681087"/>
        <c:crosses val="autoZero"/>
        <c:auto val="1"/>
        <c:lblAlgn val="ctr"/>
        <c:lblOffset val="100"/>
        <c:noMultiLvlLbl val="0"/>
      </c:catAx>
      <c:valAx>
        <c:axId val="86668108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Million Vehicle km</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10275956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Fuel Demand</a:t>
            </a:r>
          </a:p>
        </c:rich>
      </c:tx>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3748922161123675"/>
          <c:y val="0.12350727749940348"/>
          <c:w val="0.82220590756554657"/>
          <c:h val="0.72216034359341441"/>
        </c:manualLayout>
      </c:layout>
      <c:lineChart>
        <c:grouping val="standard"/>
        <c:varyColors val="0"/>
        <c:ser>
          <c:idx val="1"/>
          <c:order val="0"/>
          <c:tx>
            <c:strRef>
              <c:f>'Vehicle Parc'!$B$154</c:f>
              <c:strCache>
                <c:ptCount val="1"/>
                <c:pt idx="0">
                  <c:v>Electricity</c:v>
                </c:pt>
              </c:strCache>
            </c:strRef>
          </c:tx>
          <c:spPr>
            <a:ln w="28575" cap="rnd">
              <a:solidFill>
                <a:schemeClr val="accent2"/>
              </a:solidFill>
              <a:round/>
            </a:ln>
            <a:effectLst/>
          </c:spPr>
          <c:marker>
            <c:symbol val="none"/>
          </c:marker>
          <c:dPt>
            <c:idx val="0"/>
            <c:marker>
              <c:symbol val="none"/>
            </c:marker>
            <c:bubble3D val="0"/>
            <c:extLst>
              <c:ext xmlns:c16="http://schemas.microsoft.com/office/drawing/2014/chart" uri="{C3380CC4-5D6E-409C-BE32-E72D297353CC}">
                <c16:uniqueId val="{00000000-5C11-488D-BB88-6F2BADBF7985}"/>
              </c:ext>
            </c:extLst>
          </c:dPt>
          <c:cat>
            <c:numRef>
              <c:f>'Vehicle Parc'!$D$153:$AM$153</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'Vehicle Parc'!$D$154:$AM$154</c:f>
              <c:numCache>
                <c:formatCode>_-* #,##0_-;\-* #,##0_-;_-* "-"??_-;_-@_-</c:formatCode>
                <c:ptCount val="36"/>
                <c:pt idx="0">
                  <c:v>374.26958999999999</c:v>
                </c:pt>
                <c:pt idx="1">
                  <c:v>919.97596499999997</c:v>
                </c:pt>
                <c:pt idx="2">
                  <c:v>1987.3651299999999</c:v>
                </c:pt>
                <c:pt idx="3">
                  <c:v>3836.3589999999999</c:v>
                </c:pt>
                <c:pt idx="4">
                  <c:v>6295.0987999999998</c:v>
                </c:pt>
                <c:pt idx="5">
                  <c:v>8791.7469999999994</c:v>
                </c:pt>
                <c:pt idx="6">
                  <c:v>12518.174999999999</c:v>
                </c:pt>
                <c:pt idx="7">
                  <c:v>16473.041999999998</c:v>
                </c:pt>
                <c:pt idx="8">
                  <c:v>20322.675999999999</c:v>
                </c:pt>
                <c:pt idx="9">
                  <c:v>24023.626</c:v>
                </c:pt>
                <c:pt idx="10">
                  <c:v>26761.394</c:v>
                </c:pt>
                <c:pt idx="11">
                  <c:v>33783.818999999996</c:v>
                </c:pt>
                <c:pt idx="12">
                  <c:v>42767.718999999997</c:v>
                </c:pt>
                <c:pt idx="13">
                  <c:v>50748.523999999998</c:v>
                </c:pt>
                <c:pt idx="14">
                  <c:v>58102.14</c:v>
                </c:pt>
                <c:pt idx="15">
                  <c:v>63866.14</c:v>
                </c:pt>
                <c:pt idx="16">
                  <c:v>68946.289999999994</c:v>
                </c:pt>
                <c:pt idx="17">
                  <c:v>73559.37999999999</c:v>
                </c:pt>
                <c:pt idx="18">
                  <c:v>77676.009999999995</c:v>
                </c:pt>
                <c:pt idx="19">
                  <c:v>81358.45</c:v>
                </c:pt>
                <c:pt idx="20">
                  <c:v>84642.659999999989</c:v>
                </c:pt>
                <c:pt idx="21">
                  <c:v>87520.932000000001</c:v>
                </c:pt>
                <c:pt idx="22">
                  <c:v>89943.688999999998</c:v>
                </c:pt>
                <c:pt idx="23">
                  <c:v>92001.092999999993</c:v>
                </c:pt>
                <c:pt idx="24">
                  <c:v>93658.59</c:v>
                </c:pt>
                <c:pt idx="25">
                  <c:v>95004.576000000001</c:v>
                </c:pt>
                <c:pt idx="26">
                  <c:v>96116.987999999998</c:v>
                </c:pt>
                <c:pt idx="27">
                  <c:v>97027.682000000001</c:v>
                </c:pt>
                <c:pt idx="28">
                  <c:v>97794.882199999993</c:v>
                </c:pt>
                <c:pt idx="29">
                  <c:v>98468.285699999993</c:v>
                </c:pt>
                <c:pt idx="30">
                  <c:v>99054.5916</c:v>
                </c:pt>
                <c:pt idx="31">
                  <c:v>99601.828599999993</c:v>
                </c:pt>
                <c:pt idx="32">
                  <c:v>100119.06539999999</c:v>
                </c:pt>
                <c:pt idx="33">
                  <c:v>100598.89842</c:v>
                </c:pt>
                <c:pt idx="34">
                  <c:v>101067.71996999999</c:v>
                </c:pt>
                <c:pt idx="35">
                  <c:v>101528.73228</c:v>
                </c:pt>
              </c:numCache>
            </c:numRef>
          </c:val>
          <c:smooth val="0"/>
          <c:extLst>
            <c:ext xmlns:c16="http://schemas.microsoft.com/office/drawing/2014/chart" uri="{C3380CC4-5D6E-409C-BE32-E72D297353CC}">
              <c16:uniqueId val="{00000001-5C11-488D-BB88-6F2BADBF7985}"/>
            </c:ext>
          </c:extLst>
        </c:ser>
        <c:ser>
          <c:idx val="0"/>
          <c:order val="1"/>
          <c:tx>
            <c:strRef>
              <c:f>'Vehicle Parc'!$B$158</c:f>
              <c:strCache>
                <c:ptCount val="1"/>
                <c:pt idx="0">
                  <c:v>Petrol &amp; Diesel</c:v>
                </c:pt>
              </c:strCache>
            </c:strRef>
          </c:tx>
          <c:spPr>
            <a:ln w="28575" cap="rnd">
              <a:solidFill>
                <a:schemeClr val="accent1"/>
              </a:solidFill>
              <a:round/>
            </a:ln>
            <a:effectLst/>
          </c:spPr>
          <c:marker>
            <c:symbol val="none"/>
          </c:marker>
          <c:val>
            <c:numRef>
              <c:f>'Vehicle Parc'!$D$158:$AM$158</c:f>
              <c:numCache>
                <c:formatCode>_-* #,##0_-;\-* #,##0_-;_-* "-"??_-;_-@_-</c:formatCode>
                <c:ptCount val="36"/>
                <c:pt idx="0">
                  <c:v>364560.95295999997</c:v>
                </c:pt>
                <c:pt idx="1">
                  <c:v>363617.85485219996</c:v>
                </c:pt>
                <c:pt idx="2">
                  <c:v>360471.91571939993</c:v>
                </c:pt>
                <c:pt idx="3">
                  <c:v>354236.62157599995</c:v>
                </c:pt>
                <c:pt idx="4">
                  <c:v>345694.44215999998</c:v>
                </c:pt>
                <c:pt idx="5">
                  <c:v>336373.70635999995</c:v>
                </c:pt>
                <c:pt idx="6">
                  <c:v>322959.5784</c:v>
                </c:pt>
                <c:pt idx="7">
                  <c:v>308309.11539999995</c:v>
                </c:pt>
                <c:pt idx="8">
                  <c:v>293179.75451999996</c:v>
                </c:pt>
                <c:pt idx="9">
                  <c:v>278376.15047999995</c:v>
                </c:pt>
                <c:pt idx="10">
                  <c:v>265921.48639999999</c:v>
                </c:pt>
                <c:pt idx="11">
                  <c:v>236603.28979999997</c:v>
                </c:pt>
                <c:pt idx="12">
                  <c:v>205802.34739999997</c:v>
                </c:pt>
                <c:pt idx="13">
                  <c:v>177972.50399999996</c:v>
                </c:pt>
                <c:pt idx="14">
                  <c:v>152252.51639999999</c:v>
                </c:pt>
                <c:pt idx="15">
                  <c:v>129249.35079999999</c:v>
                </c:pt>
                <c:pt idx="16">
                  <c:v>108108.01539999999</c:v>
                </c:pt>
                <c:pt idx="17">
                  <c:v>89532.671399999992</c:v>
                </c:pt>
                <c:pt idx="18">
                  <c:v>72830.493599999987</c:v>
                </c:pt>
                <c:pt idx="19">
                  <c:v>58012.922999999995</c:v>
                </c:pt>
                <c:pt idx="20">
                  <c:v>45214.384399999995</c:v>
                </c:pt>
                <c:pt idx="21">
                  <c:v>34518.838400000001</c:v>
                </c:pt>
                <c:pt idx="22">
                  <c:v>25676.794399999999</c:v>
                </c:pt>
                <c:pt idx="23">
                  <c:v>18610.2228</c:v>
                </c:pt>
                <c:pt idx="24">
                  <c:v>13160.683199999999</c:v>
                </c:pt>
                <c:pt idx="25">
                  <c:v>9083.9109199999984</c:v>
                </c:pt>
                <c:pt idx="26">
                  <c:v>6111.7910799999991</c:v>
                </c:pt>
                <c:pt idx="27">
                  <c:v>4037.7346199999993</c:v>
                </c:pt>
                <c:pt idx="28">
                  <c:v>2628.5579799999996</c:v>
                </c:pt>
                <c:pt idx="29">
                  <c:v>1690.6067799999996</c:v>
                </c:pt>
                <c:pt idx="30">
                  <c:v>1078.4458599999998</c:v>
                </c:pt>
                <c:pt idx="31">
                  <c:v>684.38792399999988</c:v>
                </c:pt>
                <c:pt idx="32">
                  <c:v>432.27712599999995</c:v>
                </c:pt>
                <c:pt idx="33">
                  <c:v>272.55149399999993</c:v>
                </c:pt>
                <c:pt idx="34">
                  <c:v>171.74778999999998</c:v>
                </c:pt>
                <c:pt idx="35">
                  <c:v>107.96504979999999</c:v>
                </c:pt>
              </c:numCache>
            </c:numRef>
          </c:val>
          <c:smooth val="0"/>
          <c:extLst>
            <c:ext xmlns:c16="http://schemas.microsoft.com/office/drawing/2014/chart" uri="{C3380CC4-5D6E-409C-BE32-E72D297353CC}">
              <c16:uniqueId val="{00000002-5C11-488D-BB88-6F2BADBF7985}"/>
            </c:ext>
          </c:extLst>
        </c:ser>
        <c:ser>
          <c:idx val="2"/>
          <c:order val="2"/>
          <c:tx>
            <c:strRef>
              <c:f>'Vehicle Parc'!$B$159</c:f>
              <c:strCache>
                <c:ptCount val="1"/>
                <c:pt idx="0">
                  <c:v>Total</c:v>
                </c:pt>
              </c:strCache>
            </c:strRef>
          </c:tx>
          <c:spPr>
            <a:ln w="19050" cap="rnd">
              <a:solidFill>
                <a:schemeClr val="accent3"/>
              </a:solidFill>
              <a:prstDash val="sysDash"/>
              <a:round/>
            </a:ln>
            <a:effectLst/>
          </c:spPr>
          <c:marker>
            <c:symbol val="none"/>
          </c:marker>
          <c:val>
            <c:numRef>
              <c:f>'Vehicle Parc'!$D$159:$AM$159</c:f>
              <c:numCache>
                <c:formatCode>_-* #,##0_-;\-* #,##0_-;_-* "-"??_-;_-@_-</c:formatCode>
                <c:ptCount val="36"/>
                <c:pt idx="0">
                  <c:v>364935.22254999995</c:v>
                </c:pt>
                <c:pt idx="1">
                  <c:v>364537.83081719995</c:v>
                </c:pt>
                <c:pt idx="2">
                  <c:v>362459.28084939992</c:v>
                </c:pt>
                <c:pt idx="3">
                  <c:v>358072.98057599994</c:v>
                </c:pt>
                <c:pt idx="4">
                  <c:v>351989.54095999995</c:v>
                </c:pt>
                <c:pt idx="5">
                  <c:v>345165.45335999993</c:v>
                </c:pt>
                <c:pt idx="6">
                  <c:v>335477.75339999999</c:v>
                </c:pt>
                <c:pt idx="7">
                  <c:v>324782.15739999997</c:v>
                </c:pt>
                <c:pt idx="8">
                  <c:v>313502.43051999994</c:v>
                </c:pt>
                <c:pt idx="9">
                  <c:v>302399.77647999994</c:v>
                </c:pt>
                <c:pt idx="10">
                  <c:v>292682.88040000002</c:v>
                </c:pt>
                <c:pt idx="11">
                  <c:v>270387.10879999999</c:v>
                </c:pt>
                <c:pt idx="12">
                  <c:v>248570.06639999995</c:v>
                </c:pt>
                <c:pt idx="13">
                  <c:v>228721.02799999996</c:v>
                </c:pt>
                <c:pt idx="14">
                  <c:v>210354.65639999998</c:v>
                </c:pt>
                <c:pt idx="15">
                  <c:v>193115.49079999997</c:v>
                </c:pt>
                <c:pt idx="16">
                  <c:v>177054.30539999998</c:v>
                </c:pt>
                <c:pt idx="17">
                  <c:v>163092.0514</c:v>
                </c:pt>
                <c:pt idx="18">
                  <c:v>150506.5036</c:v>
                </c:pt>
                <c:pt idx="19">
                  <c:v>139371.37299999999</c:v>
                </c:pt>
                <c:pt idx="20">
                  <c:v>129857.04439999998</c:v>
                </c:pt>
                <c:pt idx="21">
                  <c:v>122039.77040000001</c:v>
                </c:pt>
                <c:pt idx="22">
                  <c:v>115620.4834</c:v>
                </c:pt>
                <c:pt idx="23">
                  <c:v>110611.3158</c:v>
                </c:pt>
                <c:pt idx="24">
                  <c:v>106819.2732</c:v>
                </c:pt>
                <c:pt idx="25">
                  <c:v>104088.48692</c:v>
                </c:pt>
                <c:pt idx="26">
                  <c:v>102228.77907999999</c:v>
                </c:pt>
                <c:pt idx="27">
                  <c:v>101065.41662</c:v>
                </c:pt>
                <c:pt idx="28">
                  <c:v>100423.44017999999</c:v>
                </c:pt>
                <c:pt idx="29">
                  <c:v>100158.89247999999</c:v>
                </c:pt>
                <c:pt idx="30">
                  <c:v>100133.03745999999</c:v>
                </c:pt>
                <c:pt idx="31">
                  <c:v>100286.21652399999</c:v>
                </c:pt>
                <c:pt idx="32">
                  <c:v>100551.34252599999</c:v>
                </c:pt>
                <c:pt idx="33">
                  <c:v>100871.449914</c:v>
                </c:pt>
                <c:pt idx="34">
                  <c:v>101239.46775999998</c:v>
                </c:pt>
                <c:pt idx="35">
                  <c:v>101636.69732979999</c:v>
                </c:pt>
              </c:numCache>
            </c:numRef>
          </c:val>
          <c:smooth val="0"/>
          <c:extLst>
            <c:ext xmlns:c16="http://schemas.microsoft.com/office/drawing/2014/chart" uri="{C3380CC4-5D6E-409C-BE32-E72D297353CC}">
              <c16:uniqueId val="{00000003-5C11-488D-BB88-6F2BADBF7985}"/>
            </c:ext>
          </c:extLst>
        </c:ser>
        <c:dLbls>
          <c:showLegendKey val="0"/>
          <c:showVal val="0"/>
          <c:showCatName val="0"/>
          <c:showSerName val="0"/>
          <c:showPercent val="0"/>
          <c:showBubbleSize val="0"/>
        </c:dLbls>
        <c:smooth val="0"/>
        <c:axId val="780270559"/>
        <c:axId val="1004906639"/>
      </c:lineChart>
      <c:catAx>
        <c:axId val="7802705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1004906639"/>
        <c:crosses val="autoZero"/>
        <c:auto val="1"/>
        <c:lblAlgn val="ctr"/>
        <c:lblOffset val="100"/>
        <c:noMultiLvlLbl val="0"/>
      </c:catAx>
      <c:valAx>
        <c:axId val="10049066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r>
                  <a:rPr lang="en-GB"/>
                  <a:t>GWh</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crossAx val="7802705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www.eti.co.uk/programmes/transport-ldv/consumers-vehicles-and-energy-integration-cvei" TargetMode="External"/></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8.xml"/><Relationship Id="rId7" Type="http://schemas.openxmlformats.org/officeDocument/2006/relationships/chart" Target="../charts/chart22.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5" Type="http://schemas.openxmlformats.org/officeDocument/2006/relationships/chart" Target="../charts/chart20.xml"/><Relationship Id="rId4"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5" Type="http://schemas.openxmlformats.org/officeDocument/2006/relationships/chart" Target="../charts/chart34.xml"/><Relationship Id="rId4" Type="http://schemas.openxmlformats.org/officeDocument/2006/relationships/chart" Target="../charts/chart3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drawing1.xml><?xml version="1.0" encoding="utf-8"?>
<xdr:wsDr xmlns:xdr="http://schemas.openxmlformats.org/drawingml/2006/spreadsheetDrawing" xmlns:a="http://schemas.openxmlformats.org/drawingml/2006/main">
  <xdr:twoCellAnchor>
    <xdr:from>
      <xdr:col>1</xdr:col>
      <xdr:colOff>895350</xdr:colOff>
      <xdr:row>4</xdr:row>
      <xdr:rowOff>190499</xdr:rowOff>
    </xdr:from>
    <xdr:to>
      <xdr:col>8</xdr:col>
      <xdr:colOff>66675</xdr:colOff>
      <xdr:row>20</xdr:row>
      <xdr:rowOff>66674</xdr:rowOff>
    </xdr:to>
    <xdr:sp macro="" textlink="">
      <xdr:nvSpPr>
        <xdr:cNvPr id="2" name="TextBox 1">
          <a:extLst>
            <a:ext uri="{FF2B5EF4-FFF2-40B4-BE49-F238E27FC236}">
              <a16:creationId xmlns:a16="http://schemas.microsoft.com/office/drawing/2014/main" id="{CD6E71AF-AA17-4C15-9A14-8A55A4F9FE82}"/>
            </a:ext>
          </a:extLst>
        </xdr:cNvPr>
        <xdr:cNvSpPr txBox="1"/>
      </xdr:nvSpPr>
      <xdr:spPr>
        <a:xfrm>
          <a:off x="1676400" y="1323974"/>
          <a:ext cx="5410200" cy="3276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Segoe UI" panose="020B0502040204020203" pitchFamily="34" charset="0"/>
              <a:cs typeface="Segoe UI" panose="020B0502040204020203" pitchFamily="34" charset="0"/>
            </a:rPr>
            <a:t>Results of analysis undertaken for the National Infrastructure Commission to determine the charging infrastructure costs required under a specified electric vehicle uptake scenario, "Smart Charging Scenario".</a:t>
          </a:r>
        </a:p>
        <a:p>
          <a:endParaRPr lang="en-GB" sz="1100">
            <a:latin typeface="Segoe UI" panose="020B0502040204020203" pitchFamily="34" charset="0"/>
            <a:cs typeface="Segoe UI" panose="020B0502040204020203" pitchFamily="34" charset="0"/>
          </a:endParaRPr>
        </a:p>
        <a:p>
          <a:r>
            <a:rPr lang="en-GB" sz="1100">
              <a:latin typeface="Segoe UI" panose="020B0502040204020203" pitchFamily="34" charset="0"/>
              <a:cs typeface="Segoe UI" panose="020B0502040204020203" pitchFamily="34" charset="0"/>
            </a:rPr>
            <a:t>The</a:t>
          </a:r>
          <a:r>
            <a:rPr lang="en-GB" sz="1100" baseline="0">
              <a:latin typeface="Segoe UI" panose="020B0502040204020203" pitchFamily="34" charset="0"/>
              <a:cs typeface="Segoe UI" panose="020B0502040204020203" pitchFamily="34" charset="0"/>
            </a:rPr>
            <a:t> analysis has been undertaken by the Energy Systems Catapult using modelling capability developed as a part of the ETI's Consumers, Vehicles and Energy Integration project*.</a:t>
          </a:r>
        </a:p>
        <a:p>
          <a:endParaRPr lang="en-GB" sz="1100">
            <a:latin typeface="Segoe UI" panose="020B0502040204020203" pitchFamily="34" charset="0"/>
            <a:cs typeface="Segoe UI" panose="020B0502040204020203" pitchFamily="34" charset="0"/>
          </a:endParaRPr>
        </a:p>
        <a:p>
          <a:r>
            <a:rPr lang="en-GB" sz="1100">
              <a:latin typeface="Segoe UI" panose="020B0502040204020203" pitchFamily="34" charset="0"/>
              <a:cs typeface="Segoe UI" panose="020B0502040204020203" pitchFamily="34" charset="0"/>
            </a:rPr>
            <a:t>The results cover:</a:t>
          </a:r>
        </a:p>
        <a:p>
          <a:r>
            <a:rPr lang="en-GB" sz="1100">
              <a:latin typeface="Segoe UI" panose="020B0502040204020203" pitchFamily="34" charset="0"/>
              <a:cs typeface="Segoe UI" panose="020B0502040204020203" pitchFamily="34" charset="0"/>
            </a:rPr>
            <a:t>	- Chargepoint infrastructure costs </a:t>
          </a:r>
        </a:p>
        <a:p>
          <a:r>
            <a:rPr lang="en-GB" sz="1100">
              <a:latin typeface="Segoe UI" panose="020B0502040204020203" pitchFamily="34" charset="0"/>
              <a:cs typeface="Segoe UI" panose="020B0502040204020203" pitchFamily="34" charset="0"/>
            </a:rPr>
            <a:t>	- Transmission and distribution network reinforcement costs</a:t>
          </a:r>
        </a:p>
        <a:p>
          <a:r>
            <a:rPr lang="en-GB" sz="1100">
              <a:latin typeface="Segoe UI" panose="020B0502040204020203" pitchFamily="34" charset="0"/>
              <a:cs typeface="Segoe UI" panose="020B0502040204020203" pitchFamily="34" charset="0"/>
            </a:rPr>
            <a:t>	- Electricity generation capacity and costs</a:t>
          </a:r>
        </a:p>
        <a:p>
          <a:endParaRPr lang="en-GB" sz="1100">
            <a:latin typeface="Segoe UI" panose="020B0502040204020203" pitchFamily="34" charset="0"/>
            <a:cs typeface="Segoe UI" panose="020B0502040204020203" pitchFamily="34" charset="0"/>
          </a:endParaRPr>
        </a:p>
        <a:p>
          <a:endParaRPr lang="en-GB" sz="1100">
            <a:latin typeface="Segoe UI" panose="020B0502040204020203" pitchFamily="34" charset="0"/>
            <a:cs typeface="Segoe UI" panose="020B0502040204020203" pitchFamily="34" charset="0"/>
          </a:endParaRPr>
        </a:p>
        <a:p>
          <a:r>
            <a:rPr lang="en-GB" sz="1100">
              <a:solidFill>
                <a:schemeClr val="dk1"/>
              </a:solidFill>
              <a:effectLst/>
              <a:latin typeface="Segoe UI" panose="020B0502040204020203" pitchFamily="34" charset="0"/>
              <a:ea typeface="+mn-ea"/>
              <a:cs typeface="Segoe UI" panose="020B0502040204020203" pitchFamily="34" charset="0"/>
            </a:rPr>
            <a:t>This report was commissioned as part of the evidence base for the National Infrastructure Assessment. The views expressed and recommendations set out in this report are the authors’ own and do not necessarily reflect the position of the National Infrastructure Commission.</a:t>
          </a:r>
          <a:endParaRPr lang="en-GB" sz="1100">
            <a:latin typeface="Segoe UI" panose="020B0502040204020203" pitchFamily="34" charset="0"/>
            <a:cs typeface="Segoe UI" panose="020B0502040204020203" pitchFamily="34" charset="0"/>
          </a:endParaRPr>
        </a:p>
      </xdr:txBody>
    </xdr:sp>
    <xdr:clientData/>
  </xdr:twoCellAnchor>
  <xdr:twoCellAnchor>
    <xdr:from>
      <xdr:col>1</xdr:col>
      <xdr:colOff>876300</xdr:colOff>
      <xdr:row>20</xdr:row>
      <xdr:rowOff>114300</xdr:rowOff>
    </xdr:from>
    <xdr:to>
      <xdr:col>8</xdr:col>
      <xdr:colOff>47625</xdr:colOff>
      <xdr:row>22</xdr:row>
      <xdr:rowOff>9526</xdr:rowOff>
    </xdr:to>
    <xdr:sp macro="" textlink="">
      <xdr:nvSpPr>
        <xdr:cNvPr id="4" name="TextBox 3">
          <a:hlinkClick xmlns:r="http://schemas.openxmlformats.org/officeDocument/2006/relationships" r:id="rId1"/>
          <a:extLst>
            <a:ext uri="{FF2B5EF4-FFF2-40B4-BE49-F238E27FC236}">
              <a16:creationId xmlns:a16="http://schemas.microsoft.com/office/drawing/2014/main" id="{28144003-957C-4574-AAF4-8DF1C37FE75D}"/>
            </a:ext>
          </a:extLst>
        </xdr:cNvPr>
        <xdr:cNvSpPr txBox="1"/>
      </xdr:nvSpPr>
      <xdr:spPr>
        <a:xfrm>
          <a:off x="1657350" y="4905375"/>
          <a:ext cx="5410200" cy="314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latin typeface="Segoe UI" panose="020B0502040204020203" pitchFamily="34" charset="0"/>
              <a:cs typeface="Segoe UI" panose="020B0502040204020203" pitchFamily="34" charset="0"/>
            </a:rPr>
            <a:t>*</a:t>
          </a:r>
          <a:r>
            <a:rPr lang="en-GB" sz="900" u="sng">
              <a:solidFill>
                <a:schemeClr val="accent1"/>
              </a:solidFill>
              <a:latin typeface="Segoe UI" panose="020B0502040204020203" pitchFamily="34" charset="0"/>
              <a:cs typeface="Segoe UI" panose="020B0502040204020203" pitchFamily="34" charset="0"/>
            </a:rPr>
            <a:t>http://www.eti.co.uk/programmes/transport-ldv/consumers-vehicles-and-energy-integration-cvei</a:t>
          </a:r>
        </a:p>
      </xdr:txBody>
    </xdr:sp>
    <xdr:clientData/>
  </xdr:twoCellAnchor>
  <xdr:twoCellAnchor editAs="oneCell">
    <xdr:from>
      <xdr:col>6</xdr:col>
      <xdr:colOff>180975</xdr:colOff>
      <xdr:row>2</xdr:row>
      <xdr:rowOff>142875</xdr:rowOff>
    </xdr:from>
    <xdr:to>
      <xdr:col>8</xdr:col>
      <xdr:colOff>66675</xdr:colOff>
      <xdr:row>4</xdr:row>
      <xdr:rowOff>49245</xdr:rowOff>
    </xdr:to>
    <xdr:pic>
      <xdr:nvPicPr>
        <xdr:cNvPr id="5" name="Picture 4" descr="ESC_Logo_RGB_Pink.eps">
          <a:extLst>
            <a:ext uri="{FF2B5EF4-FFF2-40B4-BE49-F238E27FC236}">
              <a16:creationId xmlns:a16="http://schemas.microsoft.com/office/drawing/2014/main" id="{D0E071E8-5876-41B3-B3B6-E1951226F3D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tretch>
          <a:fillRect/>
        </a:stretch>
      </xdr:blipFill>
      <xdr:spPr>
        <a:xfrm>
          <a:off x="5981700" y="695325"/>
          <a:ext cx="1104900" cy="5540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67</xdr:row>
      <xdr:rowOff>0</xdr:rowOff>
    </xdr:from>
    <xdr:to>
      <xdr:col>19</xdr:col>
      <xdr:colOff>251990</xdr:colOff>
      <xdr:row>88</xdr:row>
      <xdr:rowOff>80010</xdr:rowOff>
    </xdr:to>
    <xdr:graphicFrame macro="">
      <xdr:nvGraphicFramePr>
        <xdr:cNvPr id="17" name="Chart 16">
          <a:extLst>
            <a:ext uri="{FF2B5EF4-FFF2-40B4-BE49-F238E27FC236}">
              <a16:creationId xmlns:a16="http://schemas.microsoft.com/office/drawing/2014/main" id="{6FF836DE-1AAD-48AF-B3A0-634201095E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26</xdr:row>
      <xdr:rowOff>154782</xdr:rowOff>
    </xdr:from>
    <xdr:to>
      <xdr:col>10</xdr:col>
      <xdr:colOff>273843</xdr:colOff>
      <xdr:row>44</xdr:row>
      <xdr:rowOff>178594</xdr:rowOff>
    </xdr:to>
    <xdr:graphicFrame macro="">
      <xdr:nvGraphicFramePr>
        <xdr:cNvPr id="23" name="Chart 22">
          <a:extLst>
            <a:ext uri="{FF2B5EF4-FFF2-40B4-BE49-F238E27FC236}">
              <a16:creationId xmlns:a16="http://schemas.microsoft.com/office/drawing/2014/main" id="{B62C4337-0A56-4E4D-823A-DBCA4E87E5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11907</xdr:colOff>
      <xdr:row>26</xdr:row>
      <xdr:rowOff>166688</xdr:rowOff>
    </xdr:from>
    <xdr:to>
      <xdr:col>20</xdr:col>
      <xdr:colOff>250030</xdr:colOff>
      <xdr:row>44</xdr:row>
      <xdr:rowOff>166688</xdr:rowOff>
    </xdr:to>
    <xdr:graphicFrame macro="">
      <xdr:nvGraphicFramePr>
        <xdr:cNvPr id="24" name="Chart 23">
          <a:extLst>
            <a:ext uri="{FF2B5EF4-FFF2-40B4-BE49-F238E27FC236}">
              <a16:creationId xmlns:a16="http://schemas.microsoft.com/office/drawing/2014/main" id="{40E677B2-3CD8-41BD-9076-77D77F7851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559595</xdr:colOff>
      <xdr:row>26</xdr:row>
      <xdr:rowOff>166687</xdr:rowOff>
    </xdr:from>
    <xdr:to>
      <xdr:col>30</xdr:col>
      <xdr:colOff>202406</xdr:colOff>
      <xdr:row>44</xdr:row>
      <xdr:rowOff>178593</xdr:rowOff>
    </xdr:to>
    <xdr:graphicFrame macro="">
      <xdr:nvGraphicFramePr>
        <xdr:cNvPr id="25" name="Chart 24">
          <a:extLst>
            <a:ext uri="{FF2B5EF4-FFF2-40B4-BE49-F238E27FC236}">
              <a16:creationId xmlns:a16="http://schemas.microsoft.com/office/drawing/2014/main" id="{C0110508-789F-4AF1-8C08-811FC10813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571501</xdr:colOff>
      <xdr:row>45</xdr:row>
      <xdr:rowOff>154782</xdr:rowOff>
    </xdr:from>
    <xdr:to>
      <xdr:col>15</xdr:col>
      <xdr:colOff>178594</xdr:colOff>
      <xdr:row>63</xdr:row>
      <xdr:rowOff>166688</xdr:rowOff>
    </xdr:to>
    <xdr:graphicFrame macro="">
      <xdr:nvGraphicFramePr>
        <xdr:cNvPr id="19" name="Chart 18">
          <a:extLst>
            <a:ext uri="{FF2B5EF4-FFF2-40B4-BE49-F238E27FC236}">
              <a16:creationId xmlns:a16="http://schemas.microsoft.com/office/drawing/2014/main" id="{10CC34ED-E2D9-44B2-AF07-DC7B063E9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285751</xdr:colOff>
      <xdr:row>45</xdr:row>
      <xdr:rowOff>154781</xdr:rowOff>
    </xdr:from>
    <xdr:to>
      <xdr:col>24</xdr:col>
      <xdr:colOff>500062</xdr:colOff>
      <xdr:row>63</xdr:row>
      <xdr:rowOff>166686</xdr:rowOff>
    </xdr:to>
    <xdr:graphicFrame macro="">
      <xdr:nvGraphicFramePr>
        <xdr:cNvPr id="20" name="Chart 19">
          <a:extLst>
            <a:ext uri="{FF2B5EF4-FFF2-40B4-BE49-F238E27FC236}">
              <a16:creationId xmlns:a16="http://schemas.microsoft.com/office/drawing/2014/main" id="{B351ADB4-056B-4E09-AC4B-12F0E128E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91</xdr:row>
      <xdr:rowOff>0</xdr:rowOff>
    </xdr:from>
    <xdr:to>
      <xdr:col>13</xdr:col>
      <xdr:colOff>1</xdr:colOff>
      <xdr:row>111</xdr:row>
      <xdr:rowOff>83344</xdr:rowOff>
    </xdr:to>
    <xdr:graphicFrame macro="">
      <xdr:nvGraphicFramePr>
        <xdr:cNvPr id="28" name="Chart 27">
          <a:extLst>
            <a:ext uri="{FF2B5EF4-FFF2-40B4-BE49-F238E27FC236}">
              <a16:creationId xmlns:a16="http://schemas.microsoft.com/office/drawing/2014/main" id="{F5841519-D286-4FAD-BA20-C4BF6F57DE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22</xdr:col>
      <xdr:colOff>523874</xdr:colOff>
      <xdr:row>5</xdr:row>
      <xdr:rowOff>0</xdr:rowOff>
    </xdr:from>
    <xdr:to>
      <xdr:col>33</xdr:col>
      <xdr:colOff>190500</xdr:colOff>
      <xdr:row>24</xdr:row>
      <xdr:rowOff>71438</xdr:rowOff>
    </xdr:to>
    <xdr:graphicFrame macro="">
      <xdr:nvGraphicFramePr>
        <xdr:cNvPr id="22" name="Chart 21">
          <a:extLst>
            <a:ext uri="{FF2B5EF4-FFF2-40B4-BE49-F238E27FC236}">
              <a16:creationId xmlns:a16="http://schemas.microsoft.com/office/drawing/2014/main" id="{11583EB8-9E1C-4DA2-83CE-94812C8F6E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547686</xdr:colOff>
      <xdr:row>4</xdr:row>
      <xdr:rowOff>190501</xdr:rowOff>
    </xdr:from>
    <xdr:to>
      <xdr:col>22</xdr:col>
      <xdr:colOff>214311</xdr:colOff>
      <xdr:row>24</xdr:row>
      <xdr:rowOff>95251</xdr:rowOff>
    </xdr:to>
    <xdr:graphicFrame macro="">
      <xdr:nvGraphicFramePr>
        <xdr:cNvPr id="26" name="Chart 25">
          <a:extLst>
            <a:ext uri="{FF2B5EF4-FFF2-40B4-BE49-F238E27FC236}">
              <a16:creationId xmlns:a16="http://schemas.microsoft.com/office/drawing/2014/main" id="{55E2FF13-CC13-40AF-86C8-6A37F0FF65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47625</xdr:colOff>
      <xdr:row>4</xdr:row>
      <xdr:rowOff>178594</xdr:rowOff>
    </xdr:from>
    <xdr:to>
      <xdr:col>11</xdr:col>
      <xdr:colOff>130969</xdr:colOff>
      <xdr:row>24</xdr:row>
      <xdr:rowOff>95250</xdr:rowOff>
    </xdr:to>
    <xdr:graphicFrame macro="">
      <xdr:nvGraphicFramePr>
        <xdr:cNvPr id="29" name="Chart 28">
          <a:extLst>
            <a:ext uri="{FF2B5EF4-FFF2-40B4-BE49-F238E27FC236}">
              <a16:creationId xmlns:a16="http://schemas.microsoft.com/office/drawing/2014/main" id="{70381D7B-F014-459B-8AD6-18FC7E7921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35719</xdr:colOff>
      <xdr:row>115</xdr:row>
      <xdr:rowOff>23811</xdr:rowOff>
    </xdr:from>
    <xdr:to>
      <xdr:col>15</xdr:col>
      <xdr:colOff>236025</xdr:colOff>
      <xdr:row>141</xdr:row>
      <xdr:rowOff>166687</xdr:rowOff>
    </xdr:to>
    <xdr:graphicFrame macro="">
      <xdr:nvGraphicFramePr>
        <xdr:cNvPr id="30" name="Chart 29">
          <a:extLst>
            <a:ext uri="{FF2B5EF4-FFF2-40B4-BE49-F238E27FC236}">
              <a16:creationId xmlns:a16="http://schemas.microsoft.com/office/drawing/2014/main" id="{01BD5682-2751-4640-899C-1D25B5888B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11906</xdr:colOff>
      <xdr:row>115</xdr:row>
      <xdr:rowOff>23812</xdr:rowOff>
    </xdr:from>
    <xdr:to>
      <xdr:col>31</xdr:col>
      <xdr:colOff>107156</xdr:colOff>
      <xdr:row>141</xdr:row>
      <xdr:rowOff>154781</xdr:rowOff>
    </xdr:to>
    <xdr:graphicFrame macro="">
      <xdr:nvGraphicFramePr>
        <xdr:cNvPr id="31" name="Chart 30">
          <a:extLst>
            <a:ext uri="{FF2B5EF4-FFF2-40B4-BE49-F238E27FC236}">
              <a16:creationId xmlns:a16="http://schemas.microsoft.com/office/drawing/2014/main" id="{359356DE-D029-4057-934C-F24CD9B1E0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143</xdr:row>
      <xdr:rowOff>0</xdr:rowOff>
    </xdr:from>
    <xdr:to>
      <xdr:col>15</xdr:col>
      <xdr:colOff>273844</xdr:colOff>
      <xdr:row>168</xdr:row>
      <xdr:rowOff>83343</xdr:rowOff>
    </xdr:to>
    <xdr:graphicFrame macro="">
      <xdr:nvGraphicFramePr>
        <xdr:cNvPr id="27" name="Chart 26">
          <a:extLst>
            <a:ext uri="{FF2B5EF4-FFF2-40B4-BE49-F238E27FC236}">
              <a16:creationId xmlns:a16="http://schemas.microsoft.com/office/drawing/2014/main" id="{261A5606-DF97-4D2C-BF8B-7CC53F72BD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130969</xdr:colOff>
      <xdr:row>173</xdr:row>
      <xdr:rowOff>47625</xdr:rowOff>
    </xdr:from>
    <xdr:to>
      <xdr:col>20</xdr:col>
      <xdr:colOff>559594</xdr:colOff>
      <xdr:row>193</xdr:row>
      <xdr:rowOff>47625</xdr:rowOff>
    </xdr:to>
    <xdr:graphicFrame macro="">
      <xdr:nvGraphicFramePr>
        <xdr:cNvPr id="21" name="Chart 20">
          <a:extLst>
            <a:ext uri="{FF2B5EF4-FFF2-40B4-BE49-F238E27FC236}">
              <a16:creationId xmlns:a16="http://schemas.microsoft.com/office/drawing/2014/main" id="{10A218AE-F066-4036-80A4-B97531C50E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11906</xdr:colOff>
      <xdr:row>173</xdr:row>
      <xdr:rowOff>47625</xdr:rowOff>
    </xdr:from>
    <xdr:to>
      <xdr:col>10</xdr:col>
      <xdr:colOff>595312</xdr:colOff>
      <xdr:row>193</xdr:row>
      <xdr:rowOff>47625</xdr:rowOff>
    </xdr:to>
    <xdr:graphicFrame macro="">
      <xdr:nvGraphicFramePr>
        <xdr:cNvPr id="32" name="Chart 31">
          <a:extLst>
            <a:ext uri="{FF2B5EF4-FFF2-40B4-BE49-F238E27FC236}">
              <a16:creationId xmlns:a16="http://schemas.microsoft.com/office/drawing/2014/main" id="{B0FAFD0A-8273-4C19-8BEB-262F863F5B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xdr:colOff>
      <xdr:row>61</xdr:row>
      <xdr:rowOff>171450</xdr:rowOff>
    </xdr:from>
    <xdr:to>
      <xdr:col>12</xdr:col>
      <xdr:colOff>601980</xdr:colOff>
      <xdr:row>81</xdr:row>
      <xdr:rowOff>15240</xdr:rowOff>
    </xdr:to>
    <xdr:graphicFrame macro="">
      <xdr:nvGraphicFramePr>
        <xdr:cNvPr id="2" name="Chart 1">
          <a:extLst>
            <a:ext uri="{FF2B5EF4-FFF2-40B4-BE49-F238E27FC236}">
              <a16:creationId xmlns:a16="http://schemas.microsoft.com/office/drawing/2014/main" id="{BD6035A6-FDD4-432A-9A5C-1477717BDB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91440</xdr:colOff>
      <xdr:row>159</xdr:row>
      <xdr:rowOff>34290</xdr:rowOff>
    </xdr:from>
    <xdr:to>
      <xdr:col>11</xdr:col>
      <xdr:colOff>838200</xdr:colOff>
      <xdr:row>180</xdr:row>
      <xdr:rowOff>106680</xdr:rowOff>
    </xdr:to>
    <xdr:graphicFrame macro="">
      <xdr:nvGraphicFramePr>
        <xdr:cNvPr id="3" name="Chart 2">
          <a:extLst>
            <a:ext uri="{FF2B5EF4-FFF2-40B4-BE49-F238E27FC236}">
              <a16:creationId xmlns:a16="http://schemas.microsoft.com/office/drawing/2014/main" id="{091601B7-0F53-492D-90DC-792D374015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2577353</xdr:colOff>
      <xdr:row>259</xdr:row>
      <xdr:rowOff>8965</xdr:rowOff>
    </xdr:from>
    <xdr:to>
      <xdr:col>14</xdr:col>
      <xdr:colOff>26894</xdr:colOff>
      <xdr:row>284</xdr:row>
      <xdr:rowOff>98611</xdr:rowOff>
    </xdr:to>
    <xdr:graphicFrame macro="">
      <xdr:nvGraphicFramePr>
        <xdr:cNvPr id="4" name="Chart 3">
          <a:extLst>
            <a:ext uri="{FF2B5EF4-FFF2-40B4-BE49-F238E27FC236}">
              <a16:creationId xmlns:a16="http://schemas.microsoft.com/office/drawing/2014/main" id="{E6D4702B-9509-42B1-802A-AB4B034A1F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2962274</xdr:colOff>
      <xdr:row>869</xdr:row>
      <xdr:rowOff>57151</xdr:rowOff>
    </xdr:from>
    <xdr:to>
      <xdr:col>7</xdr:col>
      <xdr:colOff>209550</xdr:colOff>
      <xdr:row>899</xdr:row>
      <xdr:rowOff>123825</xdr:rowOff>
    </xdr:to>
    <xdr:graphicFrame macro="">
      <xdr:nvGraphicFramePr>
        <xdr:cNvPr id="5" name="Chart 4">
          <a:extLst>
            <a:ext uri="{FF2B5EF4-FFF2-40B4-BE49-F238E27FC236}">
              <a16:creationId xmlns:a16="http://schemas.microsoft.com/office/drawing/2014/main" id="{9F8B36E0-5C80-4B01-9997-A72B7207BA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857250</xdr:colOff>
      <xdr:row>868</xdr:row>
      <xdr:rowOff>161925</xdr:rowOff>
    </xdr:from>
    <xdr:to>
      <xdr:col>14</xdr:col>
      <xdr:colOff>552450</xdr:colOff>
      <xdr:row>899</xdr:row>
      <xdr:rowOff>95249</xdr:rowOff>
    </xdr:to>
    <xdr:graphicFrame macro="">
      <xdr:nvGraphicFramePr>
        <xdr:cNvPr id="6" name="Chart 5">
          <a:extLst>
            <a:ext uri="{FF2B5EF4-FFF2-40B4-BE49-F238E27FC236}">
              <a16:creationId xmlns:a16="http://schemas.microsoft.com/office/drawing/2014/main" id="{56A61FEE-DD22-4639-B304-57B7650712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0</xdr:colOff>
      <xdr:row>869</xdr:row>
      <xdr:rowOff>0</xdr:rowOff>
    </xdr:from>
    <xdr:to>
      <xdr:col>21</xdr:col>
      <xdr:colOff>619125</xdr:colOff>
      <xdr:row>899</xdr:row>
      <xdr:rowOff>114299</xdr:rowOff>
    </xdr:to>
    <xdr:graphicFrame macro="">
      <xdr:nvGraphicFramePr>
        <xdr:cNvPr id="7" name="Chart 6">
          <a:extLst>
            <a:ext uri="{FF2B5EF4-FFF2-40B4-BE49-F238E27FC236}">
              <a16:creationId xmlns:a16="http://schemas.microsoft.com/office/drawing/2014/main" id="{54982831-EC4B-4895-BC34-1E82CA90FB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22</xdr:col>
      <xdr:colOff>348341</xdr:colOff>
      <xdr:row>868</xdr:row>
      <xdr:rowOff>97971</xdr:rowOff>
    </xdr:from>
    <xdr:to>
      <xdr:col>32</xdr:col>
      <xdr:colOff>664029</xdr:colOff>
      <xdr:row>907</xdr:row>
      <xdr:rowOff>76200</xdr:rowOff>
    </xdr:to>
    <xdr:graphicFrame macro="">
      <xdr:nvGraphicFramePr>
        <xdr:cNvPr id="9" name="Chart 8">
          <a:extLst>
            <a:ext uri="{FF2B5EF4-FFF2-40B4-BE49-F238E27FC236}">
              <a16:creationId xmlns:a16="http://schemas.microsoft.com/office/drawing/2014/main" id="{FAA840F7-43BB-4406-A8BA-32541C33A6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3390900</xdr:colOff>
      <xdr:row>14</xdr:row>
      <xdr:rowOff>190500</xdr:rowOff>
    </xdr:from>
    <xdr:to>
      <xdr:col>17</xdr:col>
      <xdr:colOff>25400</xdr:colOff>
      <xdr:row>39</xdr:row>
      <xdr:rowOff>63500</xdr:rowOff>
    </xdr:to>
    <xdr:graphicFrame macro="">
      <xdr:nvGraphicFramePr>
        <xdr:cNvPr id="9" name="Chart 8">
          <a:extLst>
            <a:ext uri="{FF2B5EF4-FFF2-40B4-BE49-F238E27FC236}">
              <a16:creationId xmlns:a16="http://schemas.microsoft.com/office/drawing/2014/main" id="{BDB2B05D-19E6-4DB0-8980-2BEDF67013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3378200</xdr:colOff>
      <xdr:row>58</xdr:row>
      <xdr:rowOff>152400</xdr:rowOff>
    </xdr:from>
    <xdr:to>
      <xdr:col>16</xdr:col>
      <xdr:colOff>1054100</xdr:colOff>
      <xdr:row>78</xdr:row>
      <xdr:rowOff>25400</xdr:rowOff>
    </xdr:to>
    <xdr:graphicFrame macro="">
      <xdr:nvGraphicFramePr>
        <xdr:cNvPr id="10" name="Chart 9">
          <a:extLst>
            <a:ext uri="{FF2B5EF4-FFF2-40B4-BE49-F238E27FC236}">
              <a16:creationId xmlns:a16="http://schemas.microsoft.com/office/drawing/2014/main" id="{D7B72430-4640-49EB-9669-0ACD59BBD5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3390900</xdr:colOff>
      <xdr:row>92</xdr:row>
      <xdr:rowOff>177800</xdr:rowOff>
    </xdr:from>
    <xdr:to>
      <xdr:col>16</xdr:col>
      <xdr:colOff>1054100</xdr:colOff>
      <xdr:row>116</xdr:row>
      <xdr:rowOff>50800</xdr:rowOff>
    </xdr:to>
    <xdr:graphicFrame macro="">
      <xdr:nvGraphicFramePr>
        <xdr:cNvPr id="11" name="Chart 10">
          <a:extLst>
            <a:ext uri="{FF2B5EF4-FFF2-40B4-BE49-F238E27FC236}">
              <a16:creationId xmlns:a16="http://schemas.microsoft.com/office/drawing/2014/main" id="{16963583-B17A-4635-BBC5-10954DE37B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129</xdr:row>
      <xdr:rowOff>190500</xdr:rowOff>
    </xdr:from>
    <xdr:to>
      <xdr:col>17</xdr:col>
      <xdr:colOff>0</xdr:colOff>
      <xdr:row>154</xdr:row>
      <xdr:rowOff>25400</xdr:rowOff>
    </xdr:to>
    <xdr:graphicFrame macro="">
      <xdr:nvGraphicFramePr>
        <xdr:cNvPr id="12" name="Chart 11">
          <a:extLst>
            <a:ext uri="{FF2B5EF4-FFF2-40B4-BE49-F238E27FC236}">
              <a16:creationId xmlns:a16="http://schemas.microsoft.com/office/drawing/2014/main" id="{374BE4B5-3BF2-40DA-BB10-397F3A2C31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169</xdr:row>
      <xdr:rowOff>152400</xdr:rowOff>
    </xdr:from>
    <xdr:to>
      <xdr:col>16</xdr:col>
      <xdr:colOff>1066800</xdr:colOff>
      <xdr:row>190</xdr:row>
      <xdr:rowOff>88900</xdr:rowOff>
    </xdr:to>
    <xdr:graphicFrame macro="">
      <xdr:nvGraphicFramePr>
        <xdr:cNvPr id="13" name="Chart 12">
          <a:extLst>
            <a:ext uri="{FF2B5EF4-FFF2-40B4-BE49-F238E27FC236}">
              <a16:creationId xmlns:a16="http://schemas.microsoft.com/office/drawing/2014/main" id="{62D8C602-127D-4EEC-B518-7C5D10D273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3079750</xdr:colOff>
      <xdr:row>14</xdr:row>
      <xdr:rowOff>179070</xdr:rowOff>
    </xdr:from>
    <xdr:to>
      <xdr:col>17</xdr:col>
      <xdr:colOff>524510</xdr:colOff>
      <xdr:row>36</xdr:row>
      <xdr:rowOff>68580</xdr:rowOff>
    </xdr:to>
    <xdr:graphicFrame macro="">
      <xdr:nvGraphicFramePr>
        <xdr:cNvPr id="3" name="Chart 2">
          <a:extLst>
            <a:ext uri="{FF2B5EF4-FFF2-40B4-BE49-F238E27FC236}">
              <a16:creationId xmlns:a16="http://schemas.microsoft.com/office/drawing/2014/main" id="{17D8C47B-6BEF-4DD6-A512-1B205EB873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180975</xdr:colOff>
      <xdr:row>4</xdr:row>
      <xdr:rowOff>247650</xdr:rowOff>
    </xdr:from>
    <xdr:to>
      <xdr:col>13</xdr:col>
      <xdr:colOff>485775</xdr:colOff>
      <xdr:row>19</xdr:row>
      <xdr:rowOff>38100</xdr:rowOff>
    </xdr:to>
    <xdr:graphicFrame macro="">
      <xdr:nvGraphicFramePr>
        <xdr:cNvPr id="2" name="Chart 1">
          <a:extLst>
            <a:ext uri="{FF2B5EF4-FFF2-40B4-BE49-F238E27FC236}">
              <a16:creationId xmlns:a16="http://schemas.microsoft.com/office/drawing/2014/main" id="{88105AF3-6410-4B0D-942F-379955154A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15</xdr:col>
      <xdr:colOff>338001</xdr:colOff>
      <xdr:row>5</xdr:row>
      <xdr:rowOff>99060</xdr:rowOff>
    </xdr:from>
    <xdr:to>
      <xdr:col>26</xdr:col>
      <xdr:colOff>476250</xdr:colOff>
      <xdr:row>36</xdr:row>
      <xdr:rowOff>36467</xdr:rowOff>
    </xdr:to>
    <xdr:graphicFrame macro="">
      <xdr:nvGraphicFramePr>
        <xdr:cNvPr id="2" name="Chart 1">
          <a:extLst>
            <a:ext uri="{FF2B5EF4-FFF2-40B4-BE49-F238E27FC236}">
              <a16:creationId xmlns:a16="http://schemas.microsoft.com/office/drawing/2014/main" id="{1448DA13-27E9-4A70-835A-C97F876597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xdr:colOff>
      <xdr:row>164</xdr:row>
      <xdr:rowOff>6348</xdr:rowOff>
    </xdr:from>
    <xdr:to>
      <xdr:col>19</xdr:col>
      <xdr:colOff>4235</xdr:colOff>
      <xdr:row>190</xdr:row>
      <xdr:rowOff>16933</xdr:rowOff>
    </xdr:to>
    <xdr:graphicFrame macro="">
      <xdr:nvGraphicFramePr>
        <xdr:cNvPr id="3" name="Chart 2">
          <a:extLst>
            <a:ext uri="{FF2B5EF4-FFF2-40B4-BE49-F238E27FC236}">
              <a16:creationId xmlns:a16="http://schemas.microsoft.com/office/drawing/2014/main" id="{C543E6A6-849B-44DE-95E6-B93C5A807B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12698</xdr:colOff>
      <xdr:row>290</xdr:row>
      <xdr:rowOff>173263</xdr:rowOff>
    </xdr:from>
    <xdr:to>
      <xdr:col>18</xdr:col>
      <xdr:colOff>8466</xdr:colOff>
      <xdr:row>313</xdr:row>
      <xdr:rowOff>182638</xdr:rowOff>
    </xdr:to>
    <xdr:graphicFrame macro="">
      <xdr:nvGraphicFramePr>
        <xdr:cNvPr id="4" name="Chart 3">
          <a:extLst>
            <a:ext uri="{FF2B5EF4-FFF2-40B4-BE49-F238E27FC236}">
              <a16:creationId xmlns:a16="http://schemas.microsoft.com/office/drawing/2014/main" id="{CB991D4C-B1AE-4B55-9658-5E9C41C611A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25213</xdr:colOff>
      <xdr:row>12</xdr:row>
      <xdr:rowOff>154081</xdr:rowOff>
    </xdr:from>
    <xdr:to>
      <xdr:col>34</xdr:col>
      <xdr:colOff>14007</xdr:colOff>
      <xdr:row>36</xdr:row>
      <xdr:rowOff>42022</xdr:rowOff>
    </xdr:to>
    <xdr:graphicFrame macro="">
      <xdr:nvGraphicFramePr>
        <xdr:cNvPr id="5" name="Chart 4">
          <a:extLst>
            <a:ext uri="{FF2B5EF4-FFF2-40B4-BE49-F238E27FC236}">
              <a16:creationId xmlns:a16="http://schemas.microsoft.com/office/drawing/2014/main" id="{19F336CF-4224-47AA-85F0-29431C9F0C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11205</xdr:colOff>
      <xdr:row>170</xdr:row>
      <xdr:rowOff>196103</xdr:rowOff>
    </xdr:from>
    <xdr:to>
      <xdr:col>27</xdr:col>
      <xdr:colOff>56029</xdr:colOff>
      <xdr:row>189</xdr:row>
      <xdr:rowOff>196102</xdr:rowOff>
    </xdr:to>
    <xdr:graphicFrame macro="">
      <xdr:nvGraphicFramePr>
        <xdr:cNvPr id="6" name="Chart 5">
          <a:extLst>
            <a:ext uri="{FF2B5EF4-FFF2-40B4-BE49-F238E27FC236}">
              <a16:creationId xmlns:a16="http://schemas.microsoft.com/office/drawing/2014/main" id="{CA6E0CBE-91DE-4E16-9157-83587744BF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613521</xdr:colOff>
      <xdr:row>298</xdr:row>
      <xdr:rowOff>176212</xdr:rowOff>
    </xdr:from>
    <xdr:to>
      <xdr:col>27</xdr:col>
      <xdr:colOff>42021</xdr:colOff>
      <xdr:row>313</xdr:row>
      <xdr:rowOff>140073</xdr:rowOff>
    </xdr:to>
    <xdr:graphicFrame macro="">
      <xdr:nvGraphicFramePr>
        <xdr:cNvPr id="7" name="Chart 6">
          <a:extLst>
            <a:ext uri="{FF2B5EF4-FFF2-40B4-BE49-F238E27FC236}">
              <a16:creationId xmlns:a16="http://schemas.microsoft.com/office/drawing/2014/main" id="{BA870EAB-AA84-4009-A648-FC1AACD38A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50959</xdr:colOff>
      <xdr:row>63</xdr:row>
      <xdr:rowOff>27622</xdr:rowOff>
    </xdr:from>
    <xdr:to>
      <xdr:col>16</xdr:col>
      <xdr:colOff>142399</xdr:colOff>
      <xdr:row>78</xdr:row>
      <xdr:rowOff>8572</xdr:rowOff>
    </xdr:to>
    <xdr:graphicFrame macro="">
      <xdr:nvGraphicFramePr>
        <xdr:cNvPr id="2" name="Chart 1">
          <a:extLst>
            <a:ext uri="{FF2B5EF4-FFF2-40B4-BE49-F238E27FC236}">
              <a16:creationId xmlns:a16="http://schemas.microsoft.com/office/drawing/2014/main" id="{12407D80-29C8-4FC0-AE74-31E88C74DC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4763</xdr:colOff>
      <xdr:row>136</xdr:row>
      <xdr:rowOff>4762</xdr:rowOff>
    </xdr:from>
    <xdr:to>
      <xdr:col>16</xdr:col>
      <xdr:colOff>96203</xdr:colOff>
      <xdr:row>152</xdr:row>
      <xdr:rowOff>23813</xdr:rowOff>
    </xdr:to>
    <xdr:graphicFrame macro="">
      <xdr:nvGraphicFramePr>
        <xdr:cNvPr id="3" name="Chart 2">
          <a:extLst>
            <a:ext uri="{FF2B5EF4-FFF2-40B4-BE49-F238E27FC236}">
              <a16:creationId xmlns:a16="http://schemas.microsoft.com/office/drawing/2014/main" id="{BFE19895-105D-4870-9C0A-61D59A43C5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ergysystemscatapult-my.sharepoint.com/personal/liam_lidstone_es_catapult_org_uk/Documents/Bids/NIC/Results/Resultsv5NIC_SmartCharg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VEI\v_NIC_5%20Batch%20Run%20Compatable\Results\20180405_TransmissionCosts\ResultsvNNIC_SmartCharg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Version Control"/>
      <sheetName val="Key"/>
      <sheetName val="Inputs &gt;&gt;"/>
      <sheetName val="Assumptions"/>
      <sheetName val="Conversion Rates"/>
      <sheetName val="Outputs &gt;&gt;"/>
      <sheetName val="Summary"/>
      <sheetName val="Vehicle Parc"/>
      <sheetName val="Charge Points"/>
      <sheetName val="Electricity Distr Reinforcement"/>
      <sheetName val="Electricity Generation"/>
      <sheetName val="Storage"/>
      <sheetName val="Heat"/>
      <sheetName val="Emissions"/>
      <sheetName val="Peaks"/>
      <sheetName val="Electricity Consumption"/>
    </sheetNames>
    <sheetDataSet>
      <sheetData sheetId="0">
        <row r="2">
          <cell r="A2" t="str">
            <v>NIC Electric Vehicle Charging Cost Analysis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Version Control"/>
      <sheetName val="Key"/>
      <sheetName val="Inputs &gt;&gt;"/>
      <sheetName val="Conversion Rates"/>
      <sheetName val="Outputs &gt;&gt;"/>
      <sheetName val="Summary"/>
      <sheetName val="Vehicle Parc"/>
      <sheetName val="Charge Points"/>
      <sheetName val="Electricity Distr Reinforcement"/>
      <sheetName val="Electricity Generation"/>
      <sheetName val="Storage"/>
      <sheetName val="Heat"/>
      <sheetName val="Emissions"/>
      <sheetName val="Peaks"/>
      <sheetName val="Electricity Consumption"/>
      <sheetName val="Transmission Costs"/>
    </sheetNames>
    <sheetDataSet>
      <sheetData sheetId="0">
        <row r="2">
          <cell r="A2" t="str">
            <v>NIC Electric Vehicle Charging Cost Analysis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www.eti.co.uk/programmes/transport-ldv/consumers-vehicles-and-energy-integration-cvei" TargetMode="External"/><Relationship Id="rId3" Type="http://schemas.openxmlformats.org/officeDocument/2006/relationships/hyperlink" Target="http://www.eti.co.uk/programmes/transport-ldv/ldv-electricity-distribution-and-intelligent-infrastructure" TargetMode="External"/><Relationship Id="rId7" Type="http://schemas.openxmlformats.org/officeDocument/2006/relationships/hyperlink" Target="http://www.eti.co.uk/programmes/transport-ldv/consumers-vehicles-and-energy-integration-cvei" TargetMode="External"/><Relationship Id="rId12" Type="http://schemas.openxmlformats.org/officeDocument/2006/relationships/hyperlink" Target="http://www.eti.co.uk/programmes/transport-ldv/ldv-electricity-distribution-and-intelligent-infrastructure" TargetMode="External"/><Relationship Id="rId2" Type="http://schemas.openxmlformats.org/officeDocument/2006/relationships/hyperlink" Target="https://www.theccc.org.uk/publication/plugging-gap-assessment-future-demand-britains-electric-vehicle-public-charging-network/" TargetMode="External"/><Relationship Id="rId1" Type="http://schemas.openxmlformats.org/officeDocument/2006/relationships/hyperlink" Target="http://www.eti.co.uk/programmes/strategy/esme" TargetMode="External"/><Relationship Id="rId6" Type="http://schemas.openxmlformats.org/officeDocument/2006/relationships/hyperlink" Target="http://www.eti.co.uk/programmes/transport-ldv/ldv-electricity-distribution-and-intelligent-infrastructure" TargetMode="External"/><Relationship Id="rId11" Type="http://schemas.openxmlformats.org/officeDocument/2006/relationships/hyperlink" Target="http://www.eti.co.uk/programmes/transport-ldv/consumers-vehicles-and-energy-integration-cvei" TargetMode="External"/><Relationship Id="rId5" Type="http://schemas.openxmlformats.org/officeDocument/2006/relationships/hyperlink" Target="http://www.eti.co.uk/programmes/strategy/esme" TargetMode="External"/><Relationship Id="rId10" Type="http://schemas.openxmlformats.org/officeDocument/2006/relationships/hyperlink" Target="http://www.eti.co.uk/programmes/transport-ldv/ldv-electricity-distribution-and-intelligent-infrastructure" TargetMode="External"/><Relationship Id="rId4" Type="http://schemas.openxmlformats.org/officeDocument/2006/relationships/hyperlink" Target="http://www.eti.co.uk/programmes/transport-ldv/consumers-vehicles-and-energy-integration-cvei" TargetMode="External"/><Relationship Id="rId9" Type="http://schemas.openxmlformats.org/officeDocument/2006/relationships/hyperlink" Target="http://www.eti.co.uk/programmes/strategy/esm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idealhy.eu/index.php?page=lh2_outline" TargetMode="External"/><Relationship Id="rId2" Type="http://schemas.openxmlformats.org/officeDocument/2006/relationships/hyperlink" Target="https://www.carbontrust.com/media/18223/ctl153_conversion_factors.pdf" TargetMode="External"/><Relationship Id="rId1" Type="http://schemas.openxmlformats.org/officeDocument/2006/relationships/hyperlink" Target="https://www.carbontrust.com/media/18223/ctl153_conversion_factors.pdf"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D18"/>
  <sheetViews>
    <sheetView showGridLines="0" tabSelected="1" topLeftCell="A4" workbookViewId="0">
      <selection activeCell="K16" sqref="K16"/>
    </sheetView>
  </sheetViews>
  <sheetFormatPr defaultColWidth="9.140625" defaultRowHeight="16.5" x14ac:dyDescent="0.3"/>
  <cols>
    <col min="1" max="1" width="11.7109375" style="13" bestFit="1" customWidth="1"/>
    <col min="2" max="2" width="14.28515625" style="13" customWidth="1"/>
    <col min="3" max="3" width="33.5703125" style="13" bestFit="1" customWidth="1"/>
    <col min="4" max="16384" width="9.140625" style="13"/>
  </cols>
  <sheetData>
    <row r="2" spans="1:4" s="12" customFormat="1" ht="27" thickBot="1" x14ac:dyDescent="0.5">
      <c r="A2" s="12" t="s">
        <v>18</v>
      </c>
    </row>
    <row r="4" spans="1:4" ht="34.5" customHeight="1" x14ac:dyDescent="0.3">
      <c r="B4" s="14" t="s">
        <v>2</v>
      </c>
      <c r="C4" s="15" t="s">
        <v>0</v>
      </c>
    </row>
    <row r="6" spans="1:4" ht="20.25" x14ac:dyDescent="0.3">
      <c r="B6" s="14" t="s">
        <v>1</v>
      </c>
      <c r="C6" s="16"/>
    </row>
    <row r="7" spans="1:4" x14ac:dyDescent="0.3">
      <c r="C7" s="16"/>
    </row>
    <row r="8" spans="1:4" x14ac:dyDescent="0.3">
      <c r="D8" s="16"/>
    </row>
    <row r="9" spans="1:4" x14ac:dyDescent="0.3">
      <c r="D9" s="16"/>
    </row>
    <row r="10" spans="1:4" x14ac:dyDescent="0.3">
      <c r="D10" s="16"/>
    </row>
    <row r="18" spans="2:2" ht="20.25" x14ac:dyDescent="0.3">
      <c r="B18" s="14" t="s">
        <v>286</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sheetPr>
  <dimension ref="A2:AM209"/>
  <sheetViews>
    <sheetView showGridLines="0" zoomScale="60" zoomScaleNormal="60" workbookViewId="0"/>
  </sheetViews>
  <sheetFormatPr defaultColWidth="9.140625" defaultRowHeight="16.5" x14ac:dyDescent="0.3"/>
  <cols>
    <col min="1" max="1" width="51" style="13" customWidth="1"/>
    <col min="2" max="2" width="19" style="13" bestFit="1" customWidth="1"/>
    <col min="3" max="3" width="9.140625" style="13"/>
    <col min="4" max="4" width="14.28515625" style="13" bestFit="1" customWidth="1"/>
    <col min="5" max="5" width="13.140625" style="13" bestFit="1" customWidth="1"/>
    <col min="6" max="12" width="14.85546875" style="13" bestFit="1" customWidth="1"/>
    <col min="13" max="38" width="16.140625" style="13" bestFit="1" customWidth="1"/>
    <col min="39" max="39" width="16.28515625" style="13" bestFit="1" customWidth="1"/>
    <col min="40" max="40" width="15.28515625" style="13" bestFit="1" customWidth="1"/>
    <col min="41" max="16384" width="9.140625" style="13"/>
  </cols>
  <sheetData>
    <row r="2" spans="1:39" s="12" customFormat="1" ht="27" thickBot="1" x14ac:dyDescent="0.5">
      <c r="A2" s="12" t="str">
        <f>Title &amp; " - Charge Point Results"</f>
        <v>NIC Electric Vehicle Charging Cost Analysis - Charge Point Results</v>
      </c>
    </row>
    <row r="4" spans="1:39" s="60" customFormat="1" ht="21" thickBot="1" x14ac:dyDescent="0.4">
      <c r="A4" s="60" t="s">
        <v>48</v>
      </c>
    </row>
    <row r="5" spans="1:39" ht="17.25" thickBot="1" x14ac:dyDescent="0.35"/>
    <row r="6" spans="1:39" ht="21" thickBot="1" x14ac:dyDescent="0.4">
      <c r="A6" s="43" t="s">
        <v>41</v>
      </c>
      <c r="B6" s="18" t="s">
        <v>47</v>
      </c>
      <c r="C6" s="18" t="s">
        <v>26</v>
      </c>
      <c r="D6" s="18">
        <v>2015</v>
      </c>
      <c r="E6" s="18">
        <v>2016</v>
      </c>
      <c r="F6" s="18">
        <v>2017</v>
      </c>
      <c r="G6" s="18">
        <v>2018</v>
      </c>
      <c r="H6" s="18">
        <v>2019</v>
      </c>
      <c r="I6" s="18">
        <v>2020</v>
      </c>
      <c r="J6" s="18">
        <v>2021</v>
      </c>
      <c r="K6" s="18">
        <v>2022</v>
      </c>
      <c r="L6" s="18">
        <v>2023</v>
      </c>
      <c r="M6" s="18">
        <v>2024</v>
      </c>
      <c r="N6" s="18">
        <v>2025</v>
      </c>
      <c r="O6" s="18">
        <v>2026</v>
      </c>
      <c r="P6" s="18">
        <v>2027</v>
      </c>
      <c r="Q6" s="18">
        <v>2028</v>
      </c>
      <c r="R6" s="18">
        <v>2029</v>
      </c>
      <c r="S6" s="18">
        <v>2030</v>
      </c>
      <c r="T6" s="18">
        <v>2031</v>
      </c>
      <c r="U6" s="18">
        <v>2032</v>
      </c>
      <c r="V6" s="18">
        <v>2033</v>
      </c>
      <c r="W6" s="18">
        <v>2034</v>
      </c>
      <c r="X6" s="18">
        <v>2035</v>
      </c>
      <c r="Y6" s="18">
        <v>2036</v>
      </c>
      <c r="Z6" s="18">
        <v>2037</v>
      </c>
      <c r="AA6" s="18">
        <v>2038</v>
      </c>
      <c r="AB6" s="18">
        <v>2039</v>
      </c>
      <c r="AC6" s="18">
        <v>2040</v>
      </c>
      <c r="AD6" s="18">
        <v>2041</v>
      </c>
      <c r="AE6" s="18">
        <v>2042</v>
      </c>
      <c r="AF6" s="18">
        <v>2043</v>
      </c>
      <c r="AG6" s="18">
        <v>2044</v>
      </c>
      <c r="AH6" s="18">
        <v>2045</v>
      </c>
      <c r="AI6" s="18">
        <v>2046</v>
      </c>
      <c r="AJ6" s="18">
        <v>2047</v>
      </c>
      <c r="AK6" s="18">
        <v>2048</v>
      </c>
      <c r="AL6" s="18">
        <v>2049</v>
      </c>
      <c r="AM6" s="18">
        <v>2050</v>
      </c>
    </row>
    <row r="7" spans="1:39" x14ac:dyDescent="0.3">
      <c r="B7" s="58" t="s">
        <v>42</v>
      </c>
      <c r="C7" s="58" t="s">
        <v>43</v>
      </c>
      <c r="D7" s="58">
        <v>209322</v>
      </c>
      <c r="E7" s="58">
        <v>579728</v>
      </c>
      <c r="F7" s="58">
        <v>1227691</v>
      </c>
      <c r="G7" s="58">
        <v>2182912</v>
      </c>
      <c r="H7" s="58">
        <v>3350410</v>
      </c>
      <c r="I7" s="58">
        <v>4563481</v>
      </c>
      <c r="J7" s="58">
        <v>6232594</v>
      </c>
      <c r="K7" s="58">
        <v>7989790</v>
      </c>
      <c r="L7" s="58">
        <v>9977083</v>
      </c>
      <c r="M7" s="58">
        <v>12005270</v>
      </c>
      <c r="N7" s="58">
        <v>13950402</v>
      </c>
      <c r="O7" s="58">
        <v>16160777</v>
      </c>
      <c r="P7" s="58">
        <v>18756530</v>
      </c>
      <c r="Q7" s="58">
        <v>21471938</v>
      </c>
      <c r="R7" s="58">
        <v>24219460</v>
      </c>
      <c r="S7" s="58">
        <v>26757170</v>
      </c>
      <c r="T7" s="58">
        <v>29179580</v>
      </c>
      <c r="U7" s="58">
        <v>31444487</v>
      </c>
      <c r="V7" s="58">
        <v>33493999</v>
      </c>
      <c r="W7" s="58">
        <v>35399236</v>
      </c>
      <c r="X7" s="58">
        <v>37032317</v>
      </c>
      <c r="Y7" s="58">
        <v>38513363</v>
      </c>
      <c r="Z7" s="58">
        <v>39896892</v>
      </c>
      <c r="AA7" s="58">
        <v>41006408</v>
      </c>
      <c r="AB7" s="58">
        <v>41996193</v>
      </c>
      <c r="AC7" s="58">
        <v>42936656</v>
      </c>
      <c r="AD7" s="58">
        <v>43770262</v>
      </c>
      <c r="AE7" s="58">
        <v>44528860</v>
      </c>
      <c r="AF7" s="58">
        <v>45308713</v>
      </c>
      <c r="AG7" s="58">
        <v>45923380</v>
      </c>
      <c r="AH7" s="58">
        <v>46523770</v>
      </c>
      <c r="AI7" s="58">
        <v>47204557</v>
      </c>
      <c r="AJ7" s="58">
        <v>47766174</v>
      </c>
      <c r="AK7" s="58">
        <v>48325341</v>
      </c>
      <c r="AL7" s="58">
        <v>48987748</v>
      </c>
      <c r="AM7" s="58">
        <v>49558791</v>
      </c>
    </row>
    <row r="8" spans="1:39" x14ac:dyDescent="0.3">
      <c r="B8" s="19" t="s">
        <v>44</v>
      </c>
      <c r="C8" s="19" t="s">
        <v>43</v>
      </c>
      <c r="D8" s="48">
        <v>4080</v>
      </c>
      <c r="E8" s="48">
        <v>13933</v>
      </c>
      <c r="F8" s="48">
        <v>34430</v>
      </c>
      <c r="G8" s="48">
        <v>68912</v>
      </c>
      <c r="H8" s="48">
        <v>115510</v>
      </c>
      <c r="I8" s="48">
        <v>167655</v>
      </c>
      <c r="J8" s="48">
        <v>244136</v>
      </c>
      <c r="K8" s="48">
        <v>329368</v>
      </c>
      <c r="L8" s="48">
        <v>430516</v>
      </c>
      <c r="M8" s="48">
        <v>538130</v>
      </c>
      <c r="N8" s="48">
        <v>644932</v>
      </c>
      <c r="O8" s="48">
        <v>770063</v>
      </c>
      <c r="P8" s="48">
        <v>921554</v>
      </c>
      <c r="Q8" s="48">
        <v>1084715</v>
      </c>
      <c r="R8" s="48">
        <v>1254191</v>
      </c>
      <c r="S8" s="48">
        <v>1414294</v>
      </c>
      <c r="T8" s="48">
        <v>1570071</v>
      </c>
      <c r="U8" s="48">
        <v>1718153</v>
      </c>
      <c r="V8" s="48">
        <v>1854061</v>
      </c>
      <c r="W8" s="48">
        <v>1981948</v>
      </c>
      <c r="X8" s="48">
        <v>2092703</v>
      </c>
      <c r="Y8" s="48">
        <v>2194021</v>
      </c>
      <c r="Z8" s="48">
        <v>2289395</v>
      </c>
      <c r="AA8" s="48">
        <v>2366374</v>
      </c>
      <c r="AB8" s="48">
        <v>2435409</v>
      </c>
      <c r="AC8" s="48">
        <v>2501314</v>
      </c>
      <c r="AD8" s="48">
        <v>2559980</v>
      </c>
      <c r="AE8" s="48">
        <v>2613568</v>
      </c>
      <c r="AF8" s="48">
        <v>2668853</v>
      </c>
      <c r="AG8" s="48">
        <v>2712566</v>
      </c>
      <c r="AH8" s="48">
        <v>2755380</v>
      </c>
      <c r="AI8" s="48">
        <v>2804065</v>
      </c>
      <c r="AJ8" s="48">
        <v>2844337</v>
      </c>
      <c r="AK8" s="48">
        <v>2884530</v>
      </c>
      <c r="AL8" s="48">
        <v>2932267</v>
      </c>
      <c r="AM8" s="48">
        <v>2973527</v>
      </c>
    </row>
    <row r="9" spans="1:39" x14ac:dyDescent="0.3">
      <c r="B9" s="19" t="s">
        <v>45</v>
      </c>
      <c r="C9" s="19" t="s">
        <v>43</v>
      </c>
      <c r="D9" s="48">
        <v>1754</v>
      </c>
      <c r="E9" s="48">
        <v>2872</v>
      </c>
      <c r="F9" s="48">
        <v>4514</v>
      </c>
      <c r="G9" s="48">
        <v>6487</v>
      </c>
      <c r="H9" s="48">
        <v>8464</v>
      </c>
      <c r="I9" s="48">
        <v>10092</v>
      </c>
      <c r="J9" s="48">
        <v>12379</v>
      </c>
      <c r="K9" s="48">
        <v>14505</v>
      </c>
      <c r="L9" s="48">
        <v>16208</v>
      </c>
      <c r="M9" s="48">
        <v>17690</v>
      </c>
      <c r="N9" s="48">
        <v>18620</v>
      </c>
      <c r="O9" s="48">
        <v>21360</v>
      </c>
      <c r="P9" s="48">
        <v>24184</v>
      </c>
      <c r="Q9" s="48">
        <v>26899</v>
      </c>
      <c r="R9" s="48">
        <v>29427</v>
      </c>
      <c r="S9" s="48">
        <v>31659</v>
      </c>
      <c r="T9" s="48">
        <v>33696</v>
      </c>
      <c r="U9" s="48">
        <v>35533</v>
      </c>
      <c r="V9" s="48">
        <v>37150</v>
      </c>
      <c r="W9" s="48">
        <v>38600</v>
      </c>
      <c r="X9" s="48">
        <v>39816</v>
      </c>
      <c r="Y9" s="48">
        <v>40875</v>
      </c>
      <c r="Z9" s="48">
        <v>41814</v>
      </c>
      <c r="AA9" s="48">
        <v>42549</v>
      </c>
      <c r="AB9" s="48">
        <v>43174</v>
      </c>
      <c r="AC9" s="48">
        <v>43738</v>
      </c>
      <c r="AD9" s="48">
        <v>44219</v>
      </c>
      <c r="AE9" s="48">
        <v>44641</v>
      </c>
      <c r="AF9" s="48">
        <v>45059</v>
      </c>
      <c r="AG9" s="48">
        <v>45384</v>
      </c>
      <c r="AH9" s="48">
        <v>45694</v>
      </c>
      <c r="AI9" s="48">
        <v>46038</v>
      </c>
      <c r="AJ9" s="48">
        <v>46319</v>
      </c>
      <c r="AK9" s="48">
        <v>46596</v>
      </c>
      <c r="AL9" s="48">
        <v>46921</v>
      </c>
      <c r="AM9" s="48">
        <v>47198</v>
      </c>
    </row>
    <row r="10" spans="1:39" x14ac:dyDescent="0.3">
      <c r="B10" s="19" t="s">
        <v>46</v>
      </c>
      <c r="C10" s="19" t="s">
        <v>43</v>
      </c>
      <c r="D10" s="48">
        <v>7000</v>
      </c>
      <c r="E10" s="48">
        <v>20709</v>
      </c>
      <c r="F10" s="48">
        <v>46268</v>
      </c>
      <c r="G10" s="48">
        <v>85672</v>
      </c>
      <c r="H10" s="48">
        <v>135616</v>
      </c>
      <c r="I10" s="48">
        <v>187814</v>
      </c>
      <c r="J10" s="48">
        <v>262927</v>
      </c>
      <c r="K10" s="48">
        <v>344369</v>
      </c>
      <c r="L10" s="48">
        <v>436831</v>
      </c>
      <c r="M10" s="48">
        <v>533170</v>
      </c>
      <c r="N10" s="48">
        <v>624057</v>
      </c>
      <c r="O10" s="48">
        <v>735866</v>
      </c>
      <c r="P10" s="48">
        <v>872717</v>
      </c>
      <c r="Q10" s="48">
        <v>1014572</v>
      </c>
      <c r="R10" s="48">
        <v>1161033</v>
      </c>
      <c r="S10" s="48">
        <v>1294446</v>
      </c>
      <c r="T10" s="48">
        <v>1416327</v>
      </c>
      <c r="U10" s="48">
        <v>1532586</v>
      </c>
      <c r="V10" s="48">
        <v>1637086</v>
      </c>
      <c r="W10" s="48">
        <v>1731640</v>
      </c>
      <c r="X10" s="48">
        <v>1819467</v>
      </c>
      <c r="Y10" s="48">
        <v>1896355</v>
      </c>
      <c r="Z10" s="48">
        <v>1963877</v>
      </c>
      <c r="AA10" s="48">
        <v>2024453</v>
      </c>
      <c r="AB10" s="48">
        <v>2076359</v>
      </c>
      <c r="AC10" s="48">
        <v>2121425</v>
      </c>
      <c r="AD10" s="48">
        <v>2168677</v>
      </c>
      <c r="AE10" s="48">
        <v>2211085</v>
      </c>
      <c r="AF10" s="48">
        <v>2250215</v>
      </c>
      <c r="AG10" s="48">
        <v>2287402</v>
      </c>
      <c r="AH10" s="48">
        <v>2322488</v>
      </c>
      <c r="AI10" s="48">
        <v>2356500</v>
      </c>
      <c r="AJ10" s="48">
        <v>2390131</v>
      </c>
      <c r="AK10" s="48">
        <v>2422829</v>
      </c>
      <c r="AL10" s="48">
        <v>2455395</v>
      </c>
      <c r="AM10" s="48">
        <v>2487937</v>
      </c>
    </row>
    <row r="12" spans="1:39" x14ac:dyDescent="0.3">
      <c r="B12" s="19" t="s">
        <v>159</v>
      </c>
      <c r="C12" s="19" t="s">
        <v>43</v>
      </c>
      <c r="D12" s="47">
        <f t="shared" ref="D12:AM12" si="0">D7*0.66</f>
        <v>138152.52000000002</v>
      </c>
      <c r="E12" s="47">
        <f t="shared" si="0"/>
        <v>382620.48000000004</v>
      </c>
      <c r="F12" s="47">
        <f t="shared" si="0"/>
        <v>810276.06</v>
      </c>
      <c r="G12" s="47">
        <f t="shared" si="0"/>
        <v>1440721.9200000002</v>
      </c>
      <c r="H12" s="47">
        <f t="shared" si="0"/>
        <v>2211270.6</v>
      </c>
      <c r="I12" s="47">
        <f t="shared" si="0"/>
        <v>3011897.46</v>
      </c>
      <c r="J12" s="47">
        <f t="shared" si="0"/>
        <v>4113512.04</v>
      </c>
      <c r="K12" s="47">
        <f t="shared" si="0"/>
        <v>5273261.4000000004</v>
      </c>
      <c r="L12" s="47">
        <f t="shared" si="0"/>
        <v>6584874.7800000003</v>
      </c>
      <c r="M12" s="47">
        <f t="shared" si="0"/>
        <v>7923478.2000000002</v>
      </c>
      <c r="N12" s="47">
        <f t="shared" si="0"/>
        <v>9207265.3200000003</v>
      </c>
      <c r="O12" s="47">
        <f t="shared" si="0"/>
        <v>10666112.82</v>
      </c>
      <c r="P12" s="47">
        <f t="shared" si="0"/>
        <v>12379309.800000001</v>
      </c>
      <c r="Q12" s="47">
        <f t="shared" si="0"/>
        <v>14171479.08</v>
      </c>
      <c r="R12" s="47">
        <f t="shared" si="0"/>
        <v>15984843.600000001</v>
      </c>
      <c r="S12" s="47">
        <f t="shared" si="0"/>
        <v>17659732.199999999</v>
      </c>
      <c r="T12" s="47">
        <f t="shared" si="0"/>
        <v>19258522.800000001</v>
      </c>
      <c r="U12" s="47">
        <f t="shared" si="0"/>
        <v>20753361.420000002</v>
      </c>
      <c r="V12" s="47">
        <f t="shared" si="0"/>
        <v>22106039.34</v>
      </c>
      <c r="W12" s="47">
        <f t="shared" si="0"/>
        <v>23363495.760000002</v>
      </c>
      <c r="X12" s="47">
        <f t="shared" si="0"/>
        <v>24441329.220000003</v>
      </c>
      <c r="Y12" s="47">
        <f t="shared" si="0"/>
        <v>25418819.580000002</v>
      </c>
      <c r="Z12" s="47">
        <f t="shared" si="0"/>
        <v>26331948.720000003</v>
      </c>
      <c r="AA12" s="47">
        <f t="shared" si="0"/>
        <v>27064229.280000001</v>
      </c>
      <c r="AB12" s="47">
        <f t="shared" si="0"/>
        <v>27717487.380000003</v>
      </c>
      <c r="AC12" s="47">
        <f t="shared" si="0"/>
        <v>28338192.960000001</v>
      </c>
      <c r="AD12" s="47">
        <f t="shared" si="0"/>
        <v>28888372.920000002</v>
      </c>
      <c r="AE12" s="47">
        <f t="shared" si="0"/>
        <v>29389047.600000001</v>
      </c>
      <c r="AF12" s="47">
        <f t="shared" si="0"/>
        <v>29903750.580000002</v>
      </c>
      <c r="AG12" s="47">
        <f t="shared" si="0"/>
        <v>30309430.800000001</v>
      </c>
      <c r="AH12" s="47">
        <f t="shared" si="0"/>
        <v>30705688.200000003</v>
      </c>
      <c r="AI12" s="47">
        <f t="shared" si="0"/>
        <v>31155007.620000001</v>
      </c>
      <c r="AJ12" s="47">
        <f t="shared" si="0"/>
        <v>31525674.84</v>
      </c>
      <c r="AK12" s="47">
        <f t="shared" si="0"/>
        <v>31894725.060000002</v>
      </c>
      <c r="AL12" s="47">
        <f t="shared" si="0"/>
        <v>32331913.68</v>
      </c>
      <c r="AM12" s="47">
        <f t="shared" si="0"/>
        <v>32708802.060000002</v>
      </c>
    </row>
    <row r="13" spans="1:39" x14ac:dyDescent="0.3">
      <c r="B13" s="19" t="s">
        <v>160</v>
      </c>
      <c r="C13" s="19" t="s">
        <v>43</v>
      </c>
      <c r="D13" s="47">
        <f t="shared" ref="D13:AM13" si="1">D7*0.34</f>
        <v>71169.48000000001</v>
      </c>
      <c r="E13" s="47">
        <f t="shared" si="1"/>
        <v>197107.52000000002</v>
      </c>
      <c r="F13" s="47">
        <f t="shared" si="1"/>
        <v>417414.94</v>
      </c>
      <c r="G13" s="47">
        <f t="shared" si="1"/>
        <v>742190.08000000007</v>
      </c>
      <c r="H13" s="47">
        <f t="shared" si="1"/>
        <v>1139139.4000000001</v>
      </c>
      <c r="I13" s="47">
        <f t="shared" si="1"/>
        <v>1551583.54</v>
      </c>
      <c r="J13" s="47">
        <f t="shared" si="1"/>
        <v>2119081.96</v>
      </c>
      <c r="K13" s="47">
        <f t="shared" si="1"/>
        <v>2716528.6</v>
      </c>
      <c r="L13" s="47">
        <f t="shared" si="1"/>
        <v>3392208.22</v>
      </c>
      <c r="M13" s="47">
        <f t="shared" si="1"/>
        <v>4081791.8000000003</v>
      </c>
      <c r="N13" s="47">
        <f t="shared" si="1"/>
        <v>4743136.6800000006</v>
      </c>
      <c r="O13" s="47">
        <f t="shared" si="1"/>
        <v>5494664.1800000006</v>
      </c>
      <c r="P13" s="47">
        <f t="shared" si="1"/>
        <v>6377220.2000000002</v>
      </c>
      <c r="Q13" s="47">
        <f t="shared" si="1"/>
        <v>7300458.9200000009</v>
      </c>
      <c r="R13" s="47">
        <f t="shared" si="1"/>
        <v>8234616.4000000004</v>
      </c>
      <c r="S13" s="47">
        <f t="shared" si="1"/>
        <v>9097437.8000000007</v>
      </c>
      <c r="T13" s="47">
        <f t="shared" si="1"/>
        <v>9921057.2000000011</v>
      </c>
      <c r="U13" s="47">
        <f t="shared" si="1"/>
        <v>10691125.58</v>
      </c>
      <c r="V13" s="47">
        <f t="shared" si="1"/>
        <v>11387959.66</v>
      </c>
      <c r="W13" s="47">
        <f t="shared" si="1"/>
        <v>12035740.24</v>
      </c>
      <c r="X13" s="47">
        <f t="shared" si="1"/>
        <v>12590987.780000001</v>
      </c>
      <c r="Y13" s="47">
        <f t="shared" si="1"/>
        <v>13094543.420000002</v>
      </c>
      <c r="Z13" s="47">
        <f t="shared" si="1"/>
        <v>13564943.280000001</v>
      </c>
      <c r="AA13" s="47">
        <f t="shared" si="1"/>
        <v>13942178.720000001</v>
      </c>
      <c r="AB13" s="47">
        <f t="shared" si="1"/>
        <v>14278705.620000001</v>
      </c>
      <c r="AC13" s="47">
        <f t="shared" si="1"/>
        <v>14598463.040000001</v>
      </c>
      <c r="AD13" s="47">
        <f t="shared" si="1"/>
        <v>14881889.080000002</v>
      </c>
      <c r="AE13" s="47">
        <f t="shared" si="1"/>
        <v>15139812.4</v>
      </c>
      <c r="AF13" s="47">
        <f t="shared" si="1"/>
        <v>15404962.420000002</v>
      </c>
      <c r="AG13" s="47">
        <f t="shared" si="1"/>
        <v>15613949.200000001</v>
      </c>
      <c r="AH13" s="47">
        <f t="shared" si="1"/>
        <v>15818081.800000001</v>
      </c>
      <c r="AI13" s="47">
        <f t="shared" si="1"/>
        <v>16049549.380000001</v>
      </c>
      <c r="AJ13" s="47">
        <f t="shared" si="1"/>
        <v>16240499.160000002</v>
      </c>
      <c r="AK13" s="47">
        <f t="shared" si="1"/>
        <v>16430615.940000001</v>
      </c>
      <c r="AL13" s="47">
        <f t="shared" si="1"/>
        <v>16655834.32</v>
      </c>
      <c r="AM13" s="47">
        <f t="shared" si="1"/>
        <v>16849988.940000001</v>
      </c>
    </row>
    <row r="14" spans="1:39" x14ac:dyDescent="0.3">
      <c r="B14" s="19" t="s">
        <v>284</v>
      </c>
      <c r="C14" s="19" t="s">
        <v>43</v>
      </c>
      <c r="D14" s="47">
        <f>SUM(D8:D9,D13)</f>
        <v>77003.48000000001</v>
      </c>
      <c r="E14" s="47">
        <f t="shared" ref="E14:AM14" si="2">SUM(E8:E9,E13)</f>
        <v>213912.52000000002</v>
      </c>
      <c r="F14" s="47">
        <f t="shared" si="2"/>
        <v>456358.94</v>
      </c>
      <c r="G14" s="47">
        <f t="shared" si="2"/>
        <v>817589.08000000007</v>
      </c>
      <c r="H14" s="47">
        <f t="shared" si="2"/>
        <v>1263113.4000000001</v>
      </c>
      <c r="I14" s="47">
        <f t="shared" si="2"/>
        <v>1729330.54</v>
      </c>
      <c r="J14" s="47">
        <f t="shared" si="2"/>
        <v>2375596.96</v>
      </c>
      <c r="K14" s="47">
        <f t="shared" si="2"/>
        <v>3060401.6</v>
      </c>
      <c r="L14" s="47">
        <f t="shared" si="2"/>
        <v>3838932.22</v>
      </c>
      <c r="M14" s="47">
        <f t="shared" si="2"/>
        <v>4637611.8000000007</v>
      </c>
      <c r="N14" s="47">
        <f t="shared" si="2"/>
        <v>5406688.6800000006</v>
      </c>
      <c r="O14" s="47">
        <f t="shared" si="2"/>
        <v>6286087.1800000006</v>
      </c>
      <c r="P14" s="47">
        <f t="shared" si="2"/>
        <v>7322958.2000000002</v>
      </c>
      <c r="Q14" s="47">
        <f t="shared" si="2"/>
        <v>8412072.9200000018</v>
      </c>
      <c r="R14" s="47">
        <f t="shared" si="2"/>
        <v>9518234.4000000004</v>
      </c>
      <c r="S14" s="47">
        <f t="shared" si="2"/>
        <v>10543390.800000001</v>
      </c>
      <c r="T14" s="47">
        <f t="shared" si="2"/>
        <v>11524824.200000001</v>
      </c>
      <c r="U14" s="47">
        <f t="shared" si="2"/>
        <v>12444811.58</v>
      </c>
      <c r="V14" s="47">
        <f t="shared" si="2"/>
        <v>13279170.66</v>
      </c>
      <c r="W14" s="47">
        <f t="shared" si="2"/>
        <v>14056288.24</v>
      </c>
      <c r="X14" s="47">
        <f t="shared" si="2"/>
        <v>14723506.780000001</v>
      </c>
      <c r="Y14" s="47">
        <f t="shared" si="2"/>
        <v>15329439.420000002</v>
      </c>
      <c r="Z14" s="47">
        <f t="shared" si="2"/>
        <v>15896152.280000001</v>
      </c>
      <c r="AA14" s="47">
        <f t="shared" si="2"/>
        <v>16351101.720000001</v>
      </c>
      <c r="AB14" s="47">
        <f t="shared" si="2"/>
        <v>16757288.620000001</v>
      </c>
      <c r="AC14" s="47">
        <f t="shared" si="2"/>
        <v>17143515.039999999</v>
      </c>
      <c r="AD14" s="47">
        <f t="shared" si="2"/>
        <v>17486088.080000002</v>
      </c>
      <c r="AE14" s="47">
        <f t="shared" si="2"/>
        <v>17798021.399999999</v>
      </c>
      <c r="AF14" s="47">
        <f t="shared" si="2"/>
        <v>18118874.420000002</v>
      </c>
      <c r="AG14" s="47">
        <f t="shared" si="2"/>
        <v>18371899.200000003</v>
      </c>
      <c r="AH14" s="47">
        <f t="shared" si="2"/>
        <v>18619155.800000001</v>
      </c>
      <c r="AI14" s="47">
        <f t="shared" si="2"/>
        <v>18899652.380000003</v>
      </c>
      <c r="AJ14" s="47">
        <f t="shared" si="2"/>
        <v>19131155.160000004</v>
      </c>
      <c r="AK14" s="47">
        <f t="shared" si="2"/>
        <v>19361741.940000001</v>
      </c>
      <c r="AL14" s="47">
        <f t="shared" si="2"/>
        <v>19635022.32</v>
      </c>
      <c r="AM14" s="47">
        <f t="shared" si="2"/>
        <v>19870713.940000001</v>
      </c>
    </row>
    <row r="40" spans="1:39" ht="17.25" thickBot="1" x14ac:dyDescent="0.35"/>
    <row r="41" spans="1:39" ht="21" thickBot="1" x14ac:dyDescent="0.4">
      <c r="A41" s="43" t="s">
        <v>168</v>
      </c>
      <c r="B41" s="18" t="s">
        <v>47</v>
      </c>
      <c r="C41" s="18" t="s">
        <v>26</v>
      </c>
      <c r="D41" s="18">
        <v>2015</v>
      </c>
      <c r="E41" s="18">
        <v>2016</v>
      </c>
      <c r="F41" s="18">
        <v>2017</v>
      </c>
      <c r="G41" s="18">
        <v>2018</v>
      </c>
      <c r="H41" s="18">
        <v>2019</v>
      </c>
      <c r="I41" s="18">
        <v>2020</v>
      </c>
      <c r="J41" s="18">
        <v>2021</v>
      </c>
      <c r="K41" s="18">
        <v>2022</v>
      </c>
      <c r="L41" s="18">
        <v>2023</v>
      </c>
      <c r="M41" s="18">
        <v>2024</v>
      </c>
      <c r="N41" s="18">
        <v>2025</v>
      </c>
      <c r="O41" s="18">
        <v>2026</v>
      </c>
      <c r="P41" s="18">
        <v>2027</v>
      </c>
      <c r="Q41" s="18">
        <v>2028</v>
      </c>
      <c r="R41" s="18">
        <v>2029</v>
      </c>
      <c r="S41" s="18">
        <v>2030</v>
      </c>
      <c r="T41" s="18">
        <v>2031</v>
      </c>
      <c r="U41" s="18">
        <v>2032</v>
      </c>
      <c r="V41" s="18">
        <v>2033</v>
      </c>
      <c r="W41" s="18">
        <v>2034</v>
      </c>
      <c r="X41" s="18">
        <v>2035</v>
      </c>
      <c r="Y41" s="18">
        <v>2036</v>
      </c>
      <c r="Z41" s="18">
        <v>2037</v>
      </c>
      <c r="AA41" s="18">
        <v>2038</v>
      </c>
      <c r="AB41" s="18">
        <v>2039</v>
      </c>
      <c r="AC41" s="18">
        <v>2040</v>
      </c>
      <c r="AD41" s="18">
        <v>2041</v>
      </c>
      <c r="AE41" s="18">
        <v>2042</v>
      </c>
      <c r="AF41" s="18">
        <v>2043</v>
      </c>
      <c r="AG41" s="18">
        <v>2044</v>
      </c>
      <c r="AH41" s="18">
        <v>2045</v>
      </c>
      <c r="AI41" s="18">
        <v>2046</v>
      </c>
      <c r="AJ41" s="18">
        <v>2047</v>
      </c>
      <c r="AK41" s="18">
        <v>2048</v>
      </c>
      <c r="AL41" s="18">
        <v>2049</v>
      </c>
      <c r="AM41" s="18">
        <v>2050</v>
      </c>
    </row>
    <row r="42" spans="1:39" x14ac:dyDescent="0.3">
      <c r="B42" s="58" t="s">
        <v>42</v>
      </c>
      <c r="C42" s="58" t="s">
        <v>43</v>
      </c>
      <c r="D42" s="59">
        <v>209322</v>
      </c>
      <c r="E42" s="59">
        <v>370406</v>
      </c>
      <c r="F42" s="59">
        <v>647963</v>
      </c>
      <c r="G42" s="59">
        <v>955221</v>
      </c>
      <c r="H42" s="59">
        <v>1167498</v>
      </c>
      <c r="I42" s="59">
        <v>1213071</v>
      </c>
      <c r="J42" s="59">
        <v>1669113</v>
      </c>
      <c r="K42" s="59">
        <v>1757196</v>
      </c>
      <c r="L42" s="59">
        <v>1987293</v>
      </c>
      <c r="M42" s="59">
        <v>2028187</v>
      </c>
      <c r="N42" s="59">
        <v>1945132</v>
      </c>
      <c r="O42" s="59">
        <v>2210375</v>
      </c>
      <c r="P42" s="59">
        <v>2595753</v>
      </c>
      <c r="Q42" s="59">
        <v>2715408</v>
      </c>
      <c r="R42" s="59">
        <v>2747522</v>
      </c>
      <c r="S42" s="59">
        <v>2537710</v>
      </c>
      <c r="T42" s="59">
        <v>2422410</v>
      </c>
      <c r="U42" s="59">
        <v>2264907</v>
      </c>
      <c r="V42" s="59">
        <v>2049512</v>
      </c>
      <c r="W42" s="59">
        <v>1905237</v>
      </c>
      <c r="X42" s="59">
        <v>1842403</v>
      </c>
      <c r="Y42" s="59">
        <v>1851452</v>
      </c>
      <c r="Z42" s="59">
        <v>2031492</v>
      </c>
      <c r="AA42" s="59">
        <v>2064737</v>
      </c>
      <c r="AB42" s="59">
        <v>2157283</v>
      </c>
      <c r="AC42" s="59">
        <v>2153534</v>
      </c>
      <c r="AD42" s="59">
        <v>2502719</v>
      </c>
      <c r="AE42" s="59">
        <v>2515794</v>
      </c>
      <c r="AF42" s="59">
        <v>2767146</v>
      </c>
      <c r="AG42" s="59">
        <v>2642854</v>
      </c>
      <c r="AH42" s="59">
        <v>2545522</v>
      </c>
      <c r="AI42" s="59">
        <v>2891162</v>
      </c>
      <c r="AJ42" s="59">
        <v>3157370</v>
      </c>
      <c r="AK42" s="59">
        <v>3274575</v>
      </c>
      <c r="AL42" s="59">
        <v>3409929</v>
      </c>
      <c r="AM42" s="59">
        <v>3108753</v>
      </c>
    </row>
    <row r="43" spans="1:39" x14ac:dyDescent="0.3">
      <c r="B43" s="19" t="s">
        <v>159</v>
      </c>
      <c r="C43" s="19" t="s">
        <v>43</v>
      </c>
      <c r="D43" s="47">
        <f>D42*0.66</f>
        <v>138152.52000000002</v>
      </c>
      <c r="E43" s="47">
        <f t="shared" ref="E43" si="3">E42*0.66</f>
        <v>244467.96000000002</v>
      </c>
      <c r="F43" s="47">
        <f t="shared" ref="F43" si="4">F42*0.66</f>
        <v>427655.58</v>
      </c>
      <c r="G43" s="47">
        <f t="shared" ref="G43" si="5">G42*0.66</f>
        <v>630445.86</v>
      </c>
      <c r="H43" s="47">
        <f t="shared" ref="H43" si="6">H42*0.66</f>
        <v>770548.68</v>
      </c>
      <c r="I43" s="47">
        <f t="shared" ref="I43" si="7">I42*0.66</f>
        <v>800626.86</v>
      </c>
      <c r="J43" s="47">
        <f t="shared" ref="J43" si="8">J42*0.66</f>
        <v>1101614.58</v>
      </c>
      <c r="K43" s="47">
        <f t="shared" ref="K43" si="9">K42*0.66</f>
        <v>1159749.3600000001</v>
      </c>
      <c r="L43" s="47">
        <f t="shared" ref="L43" si="10">L42*0.66</f>
        <v>1311613.3800000001</v>
      </c>
      <c r="M43" s="47">
        <f t="shared" ref="M43" si="11">M42*0.66</f>
        <v>1338603.4200000002</v>
      </c>
      <c r="N43" s="47">
        <f t="shared" ref="N43" si="12">N42*0.66</f>
        <v>1283787.1200000001</v>
      </c>
      <c r="O43" s="47">
        <f t="shared" ref="O43" si="13">O42*0.66</f>
        <v>1458847.5</v>
      </c>
      <c r="P43" s="47">
        <f t="shared" ref="P43" si="14">P42*0.66</f>
        <v>1713196.98</v>
      </c>
      <c r="Q43" s="47">
        <f t="shared" ref="Q43" si="15">Q42*0.66</f>
        <v>1792169.28</v>
      </c>
      <c r="R43" s="47">
        <f t="shared" ref="R43" si="16">R42*0.66</f>
        <v>1813364.52</v>
      </c>
      <c r="S43" s="47">
        <f t="shared" ref="S43" si="17">S42*0.66</f>
        <v>1674888.6</v>
      </c>
      <c r="T43" s="47">
        <f t="shared" ref="T43" si="18">T42*0.66</f>
        <v>1598790.6</v>
      </c>
      <c r="U43" s="47">
        <f t="shared" ref="U43" si="19">U42*0.66</f>
        <v>1494838.62</v>
      </c>
      <c r="V43" s="47">
        <f t="shared" ref="V43" si="20">V42*0.66</f>
        <v>1352677.9200000002</v>
      </c>
      <c r="W43" s="47">
        <f t="shared" ref="W43" si="21">W42*0.66</f>
        <v>1257456.4200000002</v>
      </c>
      <c r="X43" s="47">
        <f t="shared" ref="X43" si="22">X42*0.66</f>
        <v>1215985.98</v>
      </c>
      <c r="Y43" s="47">
        <f t="shared" ref="Y43" si="23">Y42*0.66</f>
        <v>1221958.32</v>
      </c>
      <c r="Z43" s="47">
        <f t="shared" ref="Z43" si="24">Z42*0.66</f>
        <v>1340784.72</v>
      </c>
      <c r="AA43" s="47">
        <f t="shared" ref="AA43" si="25">AA42*0.66</f>
        <v>1362726.4200000002</v>
      </c>
      <c r="AB43" s="47">
        <f t="shared" ref="AB43" si="26">AB42*0.66</f>
        <v>1423806.78</v>
      </c>
      <c r="AC43" s="47">
        <f t="shared" ref="AC43" si="27">AC42*0.66</f>
        <v>1421332.4400000002</v>
      </c>
      <c r="AD43" s="47">
        <f t="shared" ref="AD43" si="28">AD42*0.66</f>
        <v>1651794.54</v>
      </c>
      <c r="AE43" s="47">
        <f t="shared" ref="AE43" si="29">AE42*0.66</f>
        <v>1660424.04</v>
      </c>
      <c r="AF43" s="47">
        <f t="shared" ref="AF43" si="30">AF42*0.66</f>
        <v>1826316.36</v>
      </c>
      <c r="AG43" s="47">
        <f t="shared" ref="AG43" si="31">AG42*0.66</f>
        <v>1744283.6400000001</v>
      </c>
      <c r="AH43" s="47">
        <f t="shared" ref="AH43" si="32">AH42*0.66</f>
        <v>1680044.52</v>
      </c>
      <c r="AI43" s="47">
        <f t="shared" ref="AI43" si="33">AI42*0.66</f>
        <v>1908166.9200000002</v>
      </c>
      <c r="AJ43" s="47">
        <f t="shared" ref="AJ43" si="34">AJ42*0.66</f>
        <v>2083864.2000000002</v>
      </c>
      <c r="AK43" s="47">
        <f t="shared" ref="AK43" si="35">AK42*0.66</f>
        <v>2161219.5</v>
      </c>
      <c r="AL43" s="47">
        <f t="shared" ref="AL43" si="36">AL42*0.66</f>
        <v>2250553.14</v>
      </c>
      <c r="AM43" s="47">
        <f t="shared" ref="AM43" si="37">AM42*0.66</f>
        <v>2051776.98</v>
      </c>
    </row>
    <row r="44" spans="1:39" x14ac:dyDescent="0.3">
      <c r="B44" s="19" t="s">
        <v>160</v>
      </c>
      <c r="C44" s="19" t="s">
        <v>43</v>
      </c>
      <c r="D44" s="47">
        <f>D42*0.34</f>
        <v>71169.48000000001</v>
      </c>
      <c r="E44" s="47">
        <f t="shared" ref="E44:AM44" si="38">E42*0.34</f>
        <v>125938.04000000001</v>
      </c>
      <c r="F44" s="47">
        <f t="shared" si="38"/>
        <v>220307.42</v>
      </c>
      <c r="G44" s="47">
        <f t="shared" si="38"/>
        <v>324775.14</v>
      </c>
      <c r="H44" s="47">
        <f t="shared" si="38"/>
        <v>396949.32</v>
      </c>
      <c r="I44" s="47">
        <f t="shared" si="38"/>
        <v>412444.14</v>
      </c>
      <c r="J44" s="47">
        <f t="shared" si="38"/>
        <v>567498.42000000004</v>
      </c>
      <c r="K44" s="47">
        <f t="shared" si="38"/>
        <v>597446.64</v>
      </c>
      <c r="L44" s="47">
        <f t="shared" si="38"/>
        <v>675679.62</v>
      </c>
      <c r="M44" s="47">
        <f t="shared" si="38"/>
        <v>689583.58000000007</v>
      </c>
      <c r="N44" s="47">
        <f t="shared" si="38"/>
        <v>661344.88</v>
      </c>
      <c r="O44" s="47">
        <f t="shared" si="38"/>
        <v>751527.5</v>
      </c>
      <c r="P44" s="47">
        <f t="shared" si="38"/>
        <v>882556.02</v>
      </c>
      <c r="Q44" s="47">
        <f t="shared" si="38"/>
        <v>923238.72000000009</v>
      </c>
      <c r="R44" s="47">
        <f t="shared" si="38"/>
        <v>934157.4800000001</v>
      </c>
      <c r="S44" s="47">
        <f t="shared" si="38"/>
        <v>862821.4</v>
      </c>
      <c r="T44" s="47">
        <f t="shared" si="38"/>
        <v>823619.4</v>
      </c>
      <c r="U44" s="47">
        <f t="shared" si="38"/>
        <v>770068.38</v>
      </c>
      <c r="V44" s="47">
        <f t="shared" si="38"/>
        <v>696834.08000000007</v>
      </c>
      <c r="W44" s="47">
        <f t="shared" si="38"/>
        <v>647780.58000000007</v>
      </c>
      <c r="X44" s="47">
        <f t="shared" si="38"/>
        <v>626417.02</v>
      </c>
      <c r="Y44" s="47">
        <f t="shared" si="38"/>
        <v>629493.68000000005</v>
      </c>
      <c r="Z44" s="47">
        <f t="shared" si="38"/>
        <v>690707.28</v>
      </c>
      <c r="AA44" s="47">
        <f t="shared" si="38"/>
        <v>702010.58000000007</v>
      </c>
      <c r="AB44" s="47">
        <f t="shared" si="38"/>
        <v>733476.22000000009</v>
      </c>
      <c r="AC44" s="47">
        <f t="shared" si="38"/>
        <v>732201.56</v>
      </c>
      <c r="AD44" s="47">
        <f t="shared" si="38"/>
        <v>850924.46000000008</v>
      </c>
      <c r="AE44" s="47">
        <f t="shared" si="38"/>
        <v>855369.96000000008</v>
      </c>
      <c r="AF44" s="47">
        <f t="shared" si="38"/>
        <v>940829.64</v>
      </c>
      <c r="AG44" s="47">
        <f t="shared" si="38"/>
        <v>898570.3600000001</v>
      </c>
      <c r="AH44" s="47">
        <f t="shared" si="38"/>
        <v>865477.4800000001</v>
      </c>
      <c r="AI44" s="47">
        <f t="shared" si="38"/>
        <v>982995.08000000007</v>
      </c>
      <c r="AJ44" s="47">
        <f t="shared" si="38"/>
        <v>1073505.8</v>
      </c>
      <c r="AK44" s="47">
        <f t="shared" si="38"/>
        <v>1113355.5</v>
      </c>
      <c r="AL44" s="47">
        <f t="shared" si="38"/>
        <v>1159375.8600000001</v>
      </c>
      <c r="AM44" s="47">
        <f t="shared" si="38"/>
        <v>1056976.02</v>
      </c>
    </row>
    <row r="45" spans="1:39" x14ac:dyDescent="0.3">
      <c r="B45" s="19" t="s">
        <v>44</v>
      </c>
      <c r="C45" s="19" t="s">
        <v>43</v>
      </c>
      <c r="D45" s="48">
        <v>4080</v>
      </c>
      <c r="E45" s="48">
        <v>9853</v>
      </c>
      <c r="F45" s="48">
        <v>20497</v>
      </c>
      <c r="G45" s="48">
        <v>34482</v>
      </c>
      <c r="H45" s="48">
        <v>46598</v>
      </c>
      <c r="I45" s="48">
        <v>52145</v>
      </c>
      <c r="J45" s="48">
        <v>76481</v>
      </c>
      <c r="K45" s="48">
        <v>85232</v>
      </c>
      <c r="L45" s="48">
        <v>101148</v>
      </c>
      <c r="M45" s="48">
        <v>107614</v>
      </c>
      <c r="N45" s="48">
        <v>106802</v>
      </c>
      <c r="O45" s="48">
        <v>125131</v>
      </c>
      <c r="P45" s="48">
        <v>151491</v>
      </c>
      <c r="Q45" s="48">
        <v>163161</v>
      </c>
      <c r="R45" s="48">
        <v>169476</v>
      </c>
      <c r="S45" s="48">
        <v>160103</v>
      </c>
      <c r="T45" s="48">
        <v>155777</v>
      </c>
      <c r="U45" s="48">
        <v>148082</v>
      </c>
      <c r="V45" s="48">
        <v>135908</v>
      </c>
      <c r="W45" s="48">
        <v>127887</v>
      </c>
      <c r="X45" s="48">
        <v>114835</v>
      </c>
      <c r="Y45" s="48">
        <v>111171</v>
      </c>
      <c r="Z45" s="48">
        <v>115871</v>
      </c>
      <c r="AA45" s="48">
        <v>111461</v>
      </c>
      <c r="AB45" s="48">
        <v>115633</v>
      </c>
      <c r="AC45" s="48">
        <v>118050</v>
      </c>
      <c r="AD45" s="48">
        <v>135147</v>
      </c>
      <c r="AE45" s="48">
        <v>138820</v>
      </c>
      <c r="AF45" s="48">
        <v>156433</v>
      </c>
      <c r="AG45" s="48">
        <v>151327</v>
      </c>
      <c r="AH45" s="48">
        <v>149616</v>
      </c>
      <c r="AI45" s="48">
        <v>173816</v>
      </c>
      <c r="AJ45" s="48">
        <v>191763</v>
      </c>
      <c r="AK45" s="48">
        <v>203354</v>
      </c>
      <c r="AL45" s="48">
        <v>217213</v>
      </c>
      <c r="AM45" s="48">
        <v>201363</v>
      </c>
    </row>
    <row r="46" spans="1:39" x14ac:dyDescent="0.3">
      <c r="B46" s="19" t="s">
        <v>45</v>
      </c>
      <c r="C46" s="19" t="s">
        <v>43</v>
      </c>
      <c r="D46" s="48">
        <v>1754</v>
      </c>
      <c r="E46" s="48">
        <v>1118</v>
      </c>
      <c r="F46" s="48">
        <v>1642</v>
      </c>
      <c r="G46" s="48">
        <v>1973</v>
      </c>
      <c r="H46" s="48">
        <v>1977</v>
      </c>
      <c r="I46" s="48">
        <v>1628</v>
      </c>
      <c r="J46" s="48">
        <v>2287</v>
      </c>
      <c r="K46" s="48">
        <v>2126</v>
      </c>
      <c r="L46" s="48">
        <v>1703</v>
      </c>
      <c r="M46" s="48">
        <v>1482</v>
      </c>
      <c r="N46" s="48">
        <v>930</v>
      </c>
      <c r="O46" s="48">
        <v>2740</v>
      </c>
      <c r="P46" s="48">
        <v>2824</v>
      </c>
      <c r="Q46" s="48">
        <v>2715</v>
      </c>
      <c r="R46" s="48">
        <v>2528</v>
      </c>
      <c r="S46" s="48">
        <v>2232</v>
      </c>
      <c r="T46" s="48">
        <v>2037</v>
      </c>
      <c r="U46" s="48">
        <v>1837</v>
      </c>
      <c r="V46" s="48">
        <v>1617</v>
      </c>
      <c r="W46" s="48">
        <v>1450</v>
      </c>
      <c r="X46" s="48">
        <v>1216</v>
      </c>
      <c r="Y46" s="48">
        <v>1059</v>
      </c>
      <c r="Z46" s="48">
        <v>939</v>
      </c>
      <c r="AA46" s="48">
        <v>735</v>
      </c>
      <c r="AB46" s="48">
        <v>625</v>
      </c>
      <c r="AC46" s="48">
        <v>564</v>
      </c>
      <c r="AD46" s="48">
        <v>481</v>
      </c>
      <c r="AE46" s="48">
        <v>422</v>
      </c>
      <c r="AF46" s="48">
        <v>418</v>
      </c>
      <c r="AG46" s="48">
        <v>325</v>
      </c>
      <c r="AH46" s="48">
        <v>2064</v>
      </c>
      <c r="AI46" s="48">
        <v>1462</v>
      </c>
      <c r="AJ46" s="48">
        <v>1923</v>
      </c>
      <c r="AK46" s="48">
        <v>2250</v>
      </c>
      <c r="AL46" s="48">
        <v>2302</v>
      </c>
      <c r="AM46" s="48">
        <v>1905</v>
      </c>
    </row>
    <row r="47" spans="1:39" x14ac:dyDescent="0.3">
      <c r="B47" s="19" t="s">
        <v>46</v>
      </c>
      <c r="C47" s="19" t="s">
        <v>43</v>
      </c>
      <c r="D47" s="48">
        <v>7000</v>
      </c>
      <c r="E47" s="48">
        <v>13709</v>
      </c>
      <c r="F47" s="48">
        <v>25559</v>
      </c>
      <c r="G47" s="48">
        <v>39404</v>
      </c>
      <c r="H47" s="48">
        <v>49944</v>
      </c>
      <c r="I47" s="48">
        <v>52198</v>
      </c>
      <c r="J47" s="48">
        <v>75113</v>
      </c>
      <c r="K47" s="48">
        <v>81442</v>
      </c>
      <c r="L47" s="48">
        <v>92462</v>
      </c>
      <c r="M47" s="48">
        <v>96339</v>
      </c>
      <c r="N47" s="48">
        <v>90887</v>
      </c>
      <c r="O47" s="48">
        <v>111809</v>
      </c>
      <c r="P47" s="48">
        <v>136851</v>
      </c>
      <c r="Q47" s="48">
        <v>141855</v>
      </c>
      <c r="R47" s="48">
        <v>146461</v>
      </c>
      <c r="S47" s="48">
        <v>133413</v>
      </c>
      <c r="T47" s="48">
        <v>121881</v>
      </c>
      <c r="U47" s="48">
        <v>116259</v>
      </c>
      <c r="V47" s="48">
        <v>104500</v>
      </c>
      <c r="W47" s="48">
        <v>94554</v>
      </c>
      <c r="X47" s="48">
        <v>94827</v>
      </c>
      <c r="Y47" s="48">
        <v>90597</v>
      </c>
      <c r="Z47" s="48">
        <v>93081</v>
      </c>
      <c r="AA47" s="48">
        <v>99980</v>
      </c>
      <c r="AB47" s="48">
        <v>101850</v>
      </c>
      <c r="AC47" s="48">
        <v>97264</v>
      </c>
      <c r="AD47" s="48">
        <v>122365</v>
      </c>
      <c r="AE47" s="48">
        <v>123850</v>
      </c>
      <c r="AF47" s="48">
        <v>131592</v>
      </c>
      <c r="AG47" s="48">
        <v>133526</v>
      </c>
      <c r="AH47" s="48">
        <v>125973</v>
      </c>
      <c r="AI47" s="48">
        <v>145821</v>
      </c>
      <c r="AJ47" s="48">
        <v>170482</v>
      </c>
      <c r="AK47" s="48">
        <v>174553</v>
      </c>
      <c r="AL47" s="48">
        <v>179027</v>
      </c>
      <c r="AM47" s="48">
        <v>165955</v>
      </c>
    </row>
    <row r="49" spans="1:39" s="42" customFormat="1" ht="21" thickBot="1" x14ac:dyDescent="0.4">
      <c r="A49" s="42" t="s">
        <v>272</v>
      </c>
    </row>
    <row r="50" spans="1:39" ht="17.25" thickBot="1" x14ac:dyDescent="0.35"/>
    <row r="51" spans="1:39" ht="21" thickBot="1" x14ac:dyDescent="0.4">
      <c r="A51" s="43" t="s">
        <v>58</v>
      </c>
      <c r="B51" s="18" t="s">
        <v>64</v>
      </c>
      <c r="C51" s="18" t="s">
        <v>26</v>
      </c>
      <c r="D51" s="18">
        <v>2015</v>
      </c>
      <c r="E51" s="18">
        <v>2016</v>
      </c>
      <c r="F51" s="18">
        <v>2017</v>
      </c>
      <c r="G51" s="18">
        <v>2018</v>
      </c>
      <c r="H51" s="18">
        <v>2019</v>
      </c>
      <c r="I51" s="18">
        <v>2020</v>
      </c>
      <c r="J51" s="18">
        <v>2021</v>
      </c>
      <c r="K51" s="18">
        <v>2022</v>
      </c>
      <c r="L51" s="18">
        <v>2023</v>
      </c>
      <c r="M51" s="18">
        <v>2024</v>
      </c>
      <c r="N51" s="18">
        <v>2025</v>
      </c>
      <c r="O51" s="18">
        <v>2026</v>
      </c>
      <c r="P51" s="18">
        <v>2027</v>
      </c>
      <c r="Q51" s="18">
        <v>2028</v>
      </c>
      <c r="R51" s="18">
        <v>2029</v>
      </c>
      <c r="S51" s="18">
        <v>2030</v>
      </c>
      <c r="T51" s="18">
        <v>2031</v>
      </c>
      <c r="U51" s="18">
        <v>2032</v>
      </c>
      <c r="V51" s="18">
        <v>2033</v>
      </c>
      <c r="W51" s="18">
        <v>2034</v>
      </c>
      <c r="X51" s="18">
        <v>2035</v>
      </c>
      <c r="Y51" s="18">
        <v>2036</v>
      </c>
      <c r="Z51" s="18">
        <v>2037</v>
      </c>
      <c r="AA51" s="18">
        <v>2038</v>
      </c>
      <c r="AB51" s="18">
        <v>2039</v>
      </c>
      <c r="AC51" s="18">
        <v>2040</v>
      </c>
      <c r="AD51" s="18">
        <v>2041</v>
      </c>
      <c r="AE51" s="18">
        <v>2042</v>
      </c>
      <c r="AF51" s="18">
        <v>2043</v>
      </c>
      <c r="AG51" s="18">
        <v>2044</v>
      </c>
      <c r="AH51" s="18">
        <v>2045</v>
      </c>
      <c r="AI51" s="18">
        <v>2046</v>
      </c>
      <c r="AJ51" s="18">
        <v>2047</v>
      </c>
      <c r="AK51" s="18">
        <v>2048</v>
      </c>
      <c r="AL51" s="18">
        <v>2049</v>
      </c>
      <c r="AM51" s="18">
        <v>2050</v>
      </c>
    </row>
    <row r="52" spans="1:39" x14ac:dyDescent="0.3">
      <c r="B52" s="58" t="s">
        <v>59</v>
      </c>
      <c r="C52" s="58" t="s">
        <v>60</v>
      </c>
      <c r="D52" s="58">
        <v>143.41027007892612</v>
      </c>
      <c r="E52" s="58">
        <v>236.64065290899492</v>
      </c>
      <c r="F52" s="58">
        <v>394.6751759202802</v>
      </c>
      <c r="G52" s="58">
        <v>562.11182458217263</v>
      </c>
      <c r="H52" s="58">
        <v>670.41197080477355</v>
      </c>
      <c r="I52" s="58">
        <v>746.01209997150397</v>
      </c>
      <c r="J52" s="58">
        <v>1006.9829687656342</v>
      </c>
      <c r="K52" s="58">
        <v>1044.4603145655581</v>
      </c>
      <c r="L52" s="58">
        <v>1165.9417689086242</v>
      </c>
      <c r="M52" s="58">
        <v>1177.3335379521607</v>
      </c>
      <c r="N52" s="58">
        <v>1119.5619864486232</v>
      </c>
      <c r="O52" s="58">
        <v>1261.826137133623</v>
      </c>
      <c r="P52" s="58">
        <v>1469.728755824405</v>
      </c>
      <c r="Q52" s="58">
        <v>1526.2376799227475</v>
      </c>
      <c r="R52" s="58">
        <v>1534.3540448065717</v>
      </c>
      <c r="S52" s="58">
        <v>1409.7174293806354</v>
      </c>
      <c r="T52" s="58">
        <v>1339.5551912092949</v>
      </c>
      <c r="U52" s="58">
        <v>1247.5892813675018</v>
      </c>
      <c r="V52" s="58">
        <v>1125.2593505664513</v>
      </c>
      <c r="W52" s="58">
        <v>1043.0741186688554</v>
      </c>
      <c r="X52" s="58">
        <v>1006.0586564721611</v>
      </c>
      <c r="Y52" s="58">
        <v>1008.505644588361</v>
      </c>
      <c r="Z52" s="58">
        <v>1103.7391415809543</v>
      </c>
      <c r="AA52" s="58">
        <v>1119.0352433618941</v>
      </c>
      <c r="AB52" s="58">
        <v>1166.3381959454136</v>
      </c>
      <c r="AC52" s="58">
        <v>1161.6182407771585</v>
      </c>
      <c r="AD52" s="58">
        <v>1346.5309552671467</v>
      </c>
      <c r="AE52" s="58">
        <v>1350.2868886344315</v>
      </c>
      <c r="AF52" s="58">
        <v>1481.4498629634584</v>
      </c>
      <c r="AG52" s="58">
        <v>1411.6800632682362</v>
      </c>
      <c r="AH52" s="58">
        <v>1356.8468076660486</v>
      </c>
      <c r="AI52" s="58">
        <v>1537.6010597213401</v>
      </c>
      <c r="AJ52" s="58">
        <v>1675.2457301243508</v>
      </c>
      <c r="AK52" s="58">
        <v>1733.4321863778921</v>
      </c>
      <c r="AL52" s="58">
        <v>1800.9780439233191</v>
      </c>
      <c r="AM52" s="58">
        <v>1638.6686801410394</v>
      </c>
    </row>
    <row r="53" spans="1:39" x14ac:dyDescent="0.3">
      <c r="B53" s="19" t="s">
        <v>166</v>
      </c>
      <c r="C53" s="19" t="s">
        <v>60</v>
      </c>
      <c r="D53" s="17">
        <f>(D43*D81)/10^6</f>
        <v>94.650778252091243</v>
      </c>
      <c r="E53" s="17">
        <f>(E43*E81)/10^6</f>
        <v>156.18283091993663</v>
      </c>
      <c r="F53" s="17">
        <f t="shared" ref="F53:AM53" si="39">(F43*F81)/10^6</f>
        <v>260.48561610738494</v>
      </c>
      <c r="G53" s="17">
        <f t="shared" si="39"/>
        <v>370.99380422423388</v>
      </c>
      <c r="H53" s="17">
        <f t="shared" si="39"/>
        <v>442.47190073115058</v>
      </c>
      <c r="I53" s="17">
        <f t="shared" si="39"/>
        <v>492.36798598119259</v>
      </c>
      <c r="J53" s="17">
        <f t="shared" si="39"/>
        <v>664.60875938531854</v>
      </c>
      <c r="K53" s="17">
        <f t="shared" si="39"/>
        <v>689.34380761326838</v>
      </c>
      <c r="L53" s="17">
        <f t="shared" si="39"/>
        <v>769.52156747969207</v>
      </c>
      <c r="M53" s="17">
        <f t="shared" si="39"/>
        <v>777.04013504842612</v>
      </c>
      <c r="N53" s="17">
        <f t="shared" si="39"/>
        <v>738.91091105609144</v>
      </c>
      <c r="O53" s="17">
        <f t="shared" si="39"/>
        <v>832.80525050819108</v>
      </c>
      <c r="P53" s="17">
        <f t="shared" si="39"/>
        <v>970.02097884410728</v>
      </c>
      <c r="Q53" s="17">
        <f t="shared" si="39"/>
        <v>1007.3168687490133</v>
      </c>
      <c r="R53" s="17">
        <f t="shared" si="39"/>
        <v>1012.6736695723373</v>
      </c>
      <c r="S53" s="17">
        <f t="shared" si="39"/>
        <v>930.41350339121948</v>
      </c>
      <c r="T53" s="17">
        <f t="shared" si="39"/>
        <v>884.10642619813461</v>
      </c>
      <c r="U53" s="17">
        <f t="shared" si="39"/>
        <v>823.40892570255141</v>
      </c>
      <c r="V53" s="17">
        <f t="shared" si="39"/>
        <v>742.67117137385799</v>
      </c>
      <c r="W53" s="17">
        <f t="shared" si="39"/>
        <v>688.4289183214446</v>
      </c>
      <c r="X53" s="17">
        <f t="shared" si="39"/>
        <v>663.99871327162623</v>
      </c>
      <c r="Y53" s="17">
        <f t="shared" si="39"/>
        <v>665.61372542831828</v>
      </c>
      <c r="Z53" s="17">
        <f t="shared" si="39"/>
        <v>728.46783344342998</v>
      </c>
      <c r="AA53" s="17">
        <f t="shared" si="39"/>
        <v>738.56326061885022</v>
      </c>
      <c r="AB53" s="17">
        <f t="shared" si="39"/>
        <v>769.7832093239731</v>
      </c>
      <c r="AC53" s="17">
        <f t="shared" si="39"/>
        <v>766.66803891292477</v>
      </c>
      <c r="AD53" s="17">
        <f t="shared" si="39"/>
        <v>888.71043047631679</v>
      </c>
      <c r="AE53" s="17">
        <f t="shared" si="39"/>
        <v>891.18934649872483</v>
      </c>
      <c r="AF53" s="17">
        <f t="shared" si="39"/>
        <v>977.75690955588254</v>
      </c>
      <c r="AG53" s="17">
        <f t="shared" si="39"/>
        <v>931.708841757036</v>
      </c>
      <c r="AH53" s="17">
        <f t="shared" si="39"/>
        <v>895.51889305959207</v>
      </c>
      <c r="AI53" s="17">
        <f t="shared" si="39"/>
        <v>1014.8166994160844</v>
      </c>
      <c r="AJ53" s="17">
        <f t="shared" si="39"/>
        <v>1105.6621818820715</v>
      </c>
      <c r="AK53" s="17">
        <f t="shared" si="39"/>
        <v>1144.0652430094087</v>
      </c>
      <c r="AL53" s="17">
        <f t="shared" si="39"/>
        <v>1188.6455089893907</v>
      </c>
      <c r="AM53" s="17">
        <f t="shared" si="39"/>
        <v>1081.5213288930859</v>
      </c>
    </row>
    <row r="54" spans="1:39" x14ac:dyDescent="0.3">
      <c r="B54" s="19" t="s">
        <v>167</v>
      </c>
      <c r="C54" s="19" t="s">
        <v>60</v>
      </c>
      <c r="D54" s="17">
        <f>(D44*D82)/10^6</f>
        <v>80.309751244198623</v>
      </c>
      <c r="E54" s="17">
        <f t="shared" ref="E54:AM54" si="40">(E44*E82)/10^6</f>
        <v>135.19766235290152</v>
      </c>
      <c r="F54" s="17">
        <f t="shared" si="40"/>
        <v>228.93405493151513</v>
      </c>
      <c r="G54" s="17">
        <f t="shared" si="40"/>
        <v>329.91294550319122</v>
      </c>
      <c r="H54" s="17">
        <f t="shared" si="40"/>
        <v>396.9404201623073</v>
      </c>
      <c r="I54" s="17">
        <f t="shared" si="40"/>
        <v>426.92866511501478</v>
      </c>
      <c r="J54" s="17">
        <f t="shared" si="40"/>
        <v>580.20939866201513</v>
      </c>
      <c r="K54" s="17">
        <f t="shared" si="40"/>
        <v>605.07611409528602</v>
      </c>
      <c r="L54" s="17">
        <f t="shared" si="40"/>
        <v>678.73561689238056</v>
      </c>
      <c r="M54" s="17">
        <f t="shared" si="40"/>
        <v>688.13799597686682</v>
      </c>
      <c r="N54" s="17">
        <f t="shared" si="40"/>
        <v>656.51388664168121</v>
      </c>
      <c r="O54" s="17">
        <f t="shared" si="40"/>
        <v>742.30680932931068</v>
      </c>
      <c r="P54" s="17">
        <f t="shared" si="40"/>
        <v>867.40915411019125</v>
      </c>
      <c r="Q54" s="17">
        <f t="shared" si="40"/>
        <v>903.39845333747076</v>
      </c>
      <c r="R54" s="17">
        <f t="shared" si="40"/>
        <v>910.56584788636792</v>
      </c>
      <c r="S54" s="17">
        <f t="shared" si="40"/>
        <v>838.39694159039664</v>
      </c>
      <c r="T54" s="17">
        <f t="shared" si="40"/>
        <v>798.15456271465405</v>
      </c>
      <c r="U54" s="17">
        <f t="shared" si="40"/>
        <v>744.55070884795657</v>
      </c>
      <c r="V54" s="17">
        <f t="shared" si="40"/>
        <v>672.45367582667291</v>
      </c>
      <c r="W54" s="17">
        <f t="shared" si="40"/>
        <v>624.07748582973215</v>
      </c>
      <c r="X54" s="17">
        <f t="shared" si="40"/>
        <v>602.65517407213315</v>
      </c>
      <c r="Y54" s="17">
        <f t="shared" si="40"/>
        <v>604.84676957010174</v>
      </c>
      <c r="Z54" s="17">
        <f t="shared" si="40"/>
        <v>662.83544642240258</v>
      </c>
      <c r="AA54" s="17">
        <f t="shared" si="40"/>
        <v>672.91734510981189</v>
      </c>
      <c r="AB54" s="17">
        <f t="shared" si="40"/>
        <v>702.29282229092303</v>
      </c>
      <c r="AC54" s="17">
        <f t="shared" si="40"/>
        <v>700.31236039743385</v>
      </c>
      <c r="AD54" s="17">
        <f t="shared" si="40"/>
        <v>812.9071011757967</v>
      </c>
      <c r="AE54" s="17">
        <f t="shared" si="40"/>
        <v>816.21944843905362</v>
      </c>
      <c r="AF54" s="17">
        <f t="shared" si="40"/>
        <v>896.67421084764658</v>
      </c>
      <c r="AG54" s="17">
        <f t="shared" si="40"/>
        <v>855.44428726041281</v>
      </c>
      <c r="AH54" s="17">
        <f t="shared" si="40"/>
        <v>823.07842844402944</v>
      </c>
      <c r="AI54" s="17">
        <f t="shared" si="40"/>
        <v>933.76297393568973</v>
      </c>
      <c r="AJ54" s="17">
        <f t="shared" si="40"/>
        <v>1018.5182825517934</v>
      </c>
      <c r="AK54" s="17">
        <f t="shared" si="40"/>
        <v>1055.061286300906</v>
      </c>
      <c r="AL54" s="17">
        <f t="shared" si="40"/>
        <v>1097.3477222677643</v>
      </c>
      <c r="AM54" s="17">
        <f t="shared" si="40"/>
        <v>999.36991586157797</v>
      </c>
    </row>
    <row r="55" spans="1:39" x14ac:dyDescent="0.3">
      <c r="B55" s="19" t="s">
        <v>61</v>
      </c>
      <c r="C55" s="19" t="s">
        <v>60</v>
      </c>
      <c r="D55" s="19">
        <v>4.6039929626622307</v>
      </c>
      <c r="E55" s="19">
        <v>10.577444012652084</v>
      </c>
      <c r="F55" s="19">
        <v>21.299606358838322</v>
      </c>
      <c r="G55" s="19">
        <v>35.027490671980125</v>
      </c>
      <c r="H55" s="19">
        <v>46.596955245377913</v>
      </c>
      <c r="I55" s="19">
        <v>53.976267531458795</v>
      </c>
      <c r="J55" s="19">
        <v>78.194041525383568</v>
      </c>
      <c r="K55" s="19">
        <v>86.320424124520002</v>
      </c>
      <c r="L55" s="19">
        <v>101.60547713046385</v>
      </c>
      <c r="M55" s="19">
        <v>107.38840721679387</v>
      </c>
      <c r="N55" s="19">
        <v>106.02183254386854</v>
      </c>
      <c r="O55" s="19">
        <v>123.59573449831973</v>
      </c>
      <c r="P55" s="19">
        <v>148.8910360220612</v>
      </c>
      <c r="Q55" s="19">
        <v>159.65469369070121</v>
      </c>
      <c r="R55" s="19">
        <v>165.19597705987439</v>
      </c>
      <c r="S55" s="19">
        <v>155.57085804715467</v>
      </c>
      <c r="T55" s="19">
        <v>150.96065405453135</v>
      </c>
      <c r="U55" s="19">
        <v>143.1750230643454</v>
      </c>
      <c r="V55" s="19">
        <v>131.15293410197654</v>
      </c>
      <c r="W55" s="19">
        <v>123.2074561888023</v>
      </c>
      <c r="X55" s="19">
        <v>110.47896960809496</v>
      </c>
      <c r="Y55" s="19">
        <v>106.81826101872504</v>
      </c>
      <c r="Z55" s="19">
        <v>111.1953040547223</v>
      </c>
      <c r="AA55" s="19">
        <v>106.84175187685167</v>
      </c>
      <c r="AB55" s="19">
        <v>110.71691720280486</v>
      </c>
      <c r="AC55" s="19">
        <v>112.9086288001313</v>
      </c>
      <c r="AD55" s="19">
        <v>129.10894111870445</v>
      </c>
      <c r="AE55" s="19">
        <v>132.46617151753776</v>
      </c>
      <c r="AF55" s="19">
        <v>149.09121785909073</v>
      </c>
      <c r="AG55" s="19">
        <v>144.06419733036429</v>
      </c>
      <c r="AH55" s="19">
        <v>142.2864314737362</v>
      </c>
      <c r="AI55" s="19">
        <v>165.11063827257999</v>
      </c>
      <c r="AJ55" s="19">
        <v>181.94044356069574</v>
      </c>
      <c r="AK55" s="19">
        <v>192.70658187293674</v>
      </c>
      <c r="AL55" s="19">
        <v>205.59181799502696</v>
      </c>
      <c r="AM55" s="19">
        <v>190.38854293745936</v>
      </c>
    </row>
    <row r="56" spans="1:39" x14ac:dyDescent="0.3">
      <c r="B56" s="19" t="s">
        <v>62</v>
      </c>
      <c r="C56" s="19" t="s">
        <v>60</v>
      </c>
      <c r="D56" s="19">
        <v>49.481640052141863</v>
      </c>
      <c r="E56" s="19">
        <v>30.238121657185033</v>
      </c>
      <c r="F56" s="19">
        <v>42.779314315092918</v>
      </c>
      <c r="G56" s="19">
        <v>49.925551609423671</v>
      </c>
      <c r="H56" s="19">
        <v>48.991479975081901</v>
      </c>
      <c r="I56" s="19">
        <v>39.79787121650817</v>
      </c>
      <c r="J56" s="19">
        <v>55.043851781120132</v>
      </c>
      <c r="K56" s="19">
        <v>50.562730150956781</v>
      </c>
      <c r="L56" s="19">
        <v>40.169317098524374</v>
      </c>
      <c r="M56" s="19">
        <v>34.731400530505312</v>
      </c>
      <c r="N56" s="19">
        <v>21.713154752159951</v>
      </c>
      <c r="O56" s="19">
        <v>63.335107835468158</v>
      </c>
      <c r="P56" s="19">
        <v>64.694648416901146</v>
      </c>
      <c r="Q56" s="19">
        <v>61.726368754468595</v>
      </c>
      <c r="R56" s="19">
        <v>57.109940769093662</v>
      </c>
      <c r="S56" s="19">
        <v>50.164000867265841</v>
      </c>
      <c r="T56" s="19">
        <v>45.581839808066967</v>
      </c>
      <c r="U56" s="19">
        <v>40.954592842682828</v>
      </c>
      <c r="V56" s="19">
        <v>35.938616022795813</v>
      </c>
      <c r="W56" s="19">
        <v>32.141677447473192</v>
      </c>
      <c r="X56" s="19">
        <v>26.897044215975452</v>
      </c>
      <c r="Y56" s="19">
        <v>23.382024724373267</v>
      </c>
      <c r="Z56" s="19">
        <v>20.700177044477833</v>
      </c>
      <c r="AA56" s="19">
        <v>16.183660243611772</v>
      </c>
      <c r="AB56" s="19">
        <v>13.747877172193615</v>
      </c>
      <c r="AC56" s="19">
        <v>12.395072783329098</v>
      </c>
      <c r="AD56" s="19">
        <v>10.563075692799897</v>
      </c>
      <c r="AE56" s="19">
        <v>9.261387683674517</v>
      </c>
      <c r="AF56" s="19">
        <v>9.1677696743352151</v>
      </c>
      <c r="AG56" s="19">
        <v>7.1245581465791181</v>
      </c>
      <c r="AH56" s="19">
        <v>45.10970723224564</v>
      </c>
      <c r="AI56" s="19">
        <v>31.887003927018462</v>
      </c>
      <c r="AJ56" s="19">
        <v>41.83241244729593</v>
      </c>
      <c r="AK56" s="19">
        <v>48.803209825662499</v>
      </c>
      <c r="AL56" s="19">
        <v>49.788962629110245</v>
      </c>
      <c r="AM56" s="19">
        <v>41.109259211007092</v>
      </c>
    </row>
    <row r="57" spans="1:39" x14ac:dyDescent="0.3">
      <c r="B57" s="19" t="s">
        <v>63</v>
      </c>
      <c r="C57" s="19" t="s">
        <v>60</v>
      </c>
      <c r="D57" s="19">
        <v>7.8990075339793169</v>
      </c>
      <c r="E57" s="19">
        <v>14.797829712984116</v>
      </c>
      <c r="F57" s="19">
        <v>26.785244990385177</v>
      </c>
      <c r="G57" s="19">
        <v>40.442198499413884</v>
      </c>
      <c r="H57" s="19">
        <v>50.517860555812469</v>
      </c>
      <c r="I57" s="19">
        <v>54.831620380334812</v>
      </c>
      <c r="J57" s="19">
        <v>77.987494866963118</v>
      </c>
      <c r="K57" s="19">
        <v>83.79858568262128</v>
      </c>
      <c r="L57" s="19">
        <v>94.405646372860744</v>
      </c>
      <c r="M57" s="19">
        <v>97.746092507088065</v>
      </c>
      <c r="N57" s="19">
        <v>91.76627510776828</v>
      </c>
      <c r="O57" s="19">
        <v>112.32734851681572</v>
      </c>
      <c r="P57" s="19">
        <v>136.78981087446442</v>
      </c>
      <c r="Q57" s="19">
        <v>141.17021310401088</v>
      </c>
      <c r="R57" s="19">
        <v>145.19193435041501</v>
      </c>
      <c r="S57" s="19">
        <v>131.85158476009275</v>
      </c>
      <c r="T57" s="19">
        <v>120.15275382463598</v>
      </c>
      <c r="U57" s="19">
        <v>114.36130882637589</v>
      </c>
      <c r="V57" s="19">
        <v>102.60904144957048</v>
      </c>
      <c r="W57" s="19">
        <v>92.701677715659585</v>
      </c>
      <c r="X57" s="19">
        <v>92.835857631705451</v>
      </c>
      <c r="Y57" s="19">
        <v>88.57977884148508</v>
      </c>
      <c r="Z57" s="19">
        <v>90.89369710990654</v>
      </c>
      <c r="AA57" s="19">
        <v>97.505281181566119</v>
      </c>
      <c r="AB57" s="19">
        <v>99.205938353483546</v>
      </c>
      <c r="AC57" s="19">
        <v>94.632446785618981</v>
      </c>
      <c r="AD57" s="19">
        <v>118.89463955621633</v>
      </c>
      <c r="AE57" s="19">
        <v>120.1832158910277</v>
      </c>
      <c r="AF57" s="19">
        <v>127.53153894857674</v>
      </c>
      <c r="AG57" s="19">
        <v>129.24588867005301</v>
      </c>
      <c r="AH57" s="19">
        <v>121.79997013997253</v>
      </c>
      <c r="AI57" s="19">
        <v>140.8188913720731</v>
      </c>
      <c r="AJ57" s="19">
        <v>164.41279557085579</v>
      </c>
      <c r="AK57" s="19">
        <v>168.12073370455826</v>
      </c>
      <c r="AL57" s="19">
        <v>172.21361061305939</v>
      </c>
      <c r="AM57" s="19">
        <v>159.46323064770127</v>
      </c>
    </row>
    <row r="58" spans="1:39" x14ac:dyDescent="0.3">
      <c r="B58" s="19" t="s">
        <v>284</v>
      </c>
      <c r="C58" s="19" t="s">
        <v>60</v>
      </c>
      <c r="D58" s="17">
        <f t="shared" ref="D58:AM58" si="41">SUM(D54:D56)</f>
        <v>134.39538425900273</v>
      </c>
      <c r="E58" s="17">
        <f t="shared" si="41"/>
        <v>176.01322802273864</v>
      </c>
      <c r="F58" s="17">
        <f t="shared" si="41"/>
        <v>293.0129756054464</v>
      </c>
      <c r="G58" s="17">
        <f t="shared" si="41"/>
        <v>414.86598778459501</v>
      </c>
      <c r="H58" s="17">
        <f t="shared" si="41"/>
        <v>492.52885538276712</v>
      </c>
      <c r="I58" s="17">
        <f t="shared" si="41"/>
        <v>520.7028038629818</v>
      </c>
      <c r="J58" s="17">
        <f t="shared" si="41"/>
        <v>713.44729196851881</v>
      </c>
      <c r="K58" s="17">
        <f t="shared" si="41"/>
        <v>741.95926837076274</v>
      </c>
      <c r="L58" s="17">
        <f t="shared" si="41"/>
        <v>820.51041112136886</v>
      </c>
      <c r="M58" s="17">
        <f t="shared" si="41"/>
        <v>830.25780372416602</v>
      </c>
      <c r="N58" s="17">
        <f t="shared" si="41"/>
        <v>784.24887393770973</v>
      </c>
      <c r="O58" s="17">
        <f t="shared" si="41"/>
        <v>929.23765166309863</v>
      </c>
      <c r="P58" s="17">
        <f t="shared" si="41"/>
        <v>1080.9948385491537</v>
      </c>
      <c r="Q58" s="17">
        <f t="shared" si="41"/>
        <v>1124.7795157826406</v>
      </c>
      <c r="R58" s="17">
        <f t="shared" si="41"/>
        <v>1132.8717657153359</v>
      </c>
      <c r="S58" s="17">
        <f t="shared" si="41"/>
        <v>1044.1318005048172</v>
      </c>
      <c r="T58" s="17">
        <f t="shared" si="41"/>
        <v>994.6970565772524</v>
      </c>
      <c r="U58" s="17">
        <f t="shared" si="41"/>
        <v>928.68032475498478</v>
      </c>
      <c r="V58" s="17">
        <f t="shared" si="41"/>
        <v>839.54522595144533</v>
      </c>
      <c r="W58" s="17">
        <f t="shared" si="41"/>
        <v>779.42661946600765</v>
      </c>
      <c r="X58" s="17">
        <f t="shared" si="41"/>
        <v>740.03118789620362</v>
      </c>
      <c r="Y58" s="17">
        <f t="shared" si="41"/>
        <v>735.04705531320008</v>
      </c>
      <c r="Z58" s="17">
        <f t="shared" si="41"/>
        <v>794.73092752160278</v>
      </c>
      <c r="AA58" s="17">
        <f t="shared" si="41"/>
        <v>795.94275723027533</v>
      </c>
      <c r="AB58" s="17">
        <f t="shared" si="41"/>
        <v>826.75761666592155</v>
      </c>
      <c r="AC58" s="17">
        <f t="shared" si="41"/>
        <v>825.61606198089419</v>
      </c>
      <c r="AD58" s="17">
        <f t="shared" si="41"/>
        <v>952.57911798730106</v>
      </c>
      <c r="AE58" s="17">
        <f t="shared" si="41"/>
        <v>957.94700764026595</v>
      </c>
      <c r="AF58" s="17">
        <f t="shared" si="41"/>
        <v>1054.9331983810725</v>
      </c>
      <c r="AG58" s="17">
        <f t="shared" si="41"/>
        <v>1006.6330427373563</v>
      </c>
      <c r="AH58" s="17">
        <f t="shared" si="41"/>
        <v>1010.4745671500114</v>
      </c>
      <c r="AI58" s="17">
        <f t="shared" si="41"/>
        <v>1130.760616135288</v>
      </c>
      <c r="AJ58" s="17">
        <f t="shared" si="41"/>
        <v>1242.2911385597849</v>
      </c>
      <c r="AK58" s="17">
        <f t="shared" si="41"/>
        <v>1296.5710779995052</v>
      </c>
      <c r="AL58" s="17">
        <f t="shared" si="41"/>
        <v>1352.7285028919016</v>
      </c>
      <c r="AM58" s="17">
        <f t="shared" si="41"/>
        <v>1230.8677180100444</v>
      </c>
    </row>
    <row r="79" spans="4:39" ht="17.25" thickBot="1" x14ac:dyDescent="0.35"/>
    <row r="80" spans="4:39" ht="18" thickBot="1" x14ac:dyDescent="0.35">
      <c r="D80" s="18">
        <v>2015</v>
      </c>
      <c r="E80" s="18">
        <v>2016</v>
      </c>
      <c r="F80" s="18">
        <v>2017</v>
      </c>
      <c r="G80" s="18">
        <v>2018</v>
      </c>
      <c r="H80" s="18">
        <v>2019</v>
      </c>
      <c r="I80" s="18">
        <v>2020</v>
      </c>
      <c r="J80" s="18">
        <v>2021</v>
      </c>
      <c r="K80" s="18">
        <v>2022</v>
      </c>
      <c r="L80" s="18">
        <v>2023</v>
      </c>
      <c r="M80" s="18">
        <v>2024</v>
      </c>
      <c r="N80" s="18">
        <v>2025</v>
      </c>
      <c r="O80" s="18">
        <v>2026</v>
      </c>
      <c r="P80" s="18">
        <v>2027</v>
      </c>
      <c r="Q80" s="18">
        <v>2028</v>
      </c>
      <c r="R80" s="18">
        <v>2029</v>
      </c>
      <c r="S80" s="18">
        <v>2030</v>
      </c>
      <c r="T80" s="18">
        <v>2031</v>
      </c>
      <c r="U80" s="18">
        <v>2032</v>
      </c>
      <c r="V80" s="18">
        <v>2033</v>
      </c>
      <c r="W80" s="18">
        <v>2034</v>
      </c>
      <c r="X80" s="18">
        <v>2035</v>
      </c>
      <c r="Y80" s="18">
        <v>2036</v>
      </c>
      <c r="Z80" s="18">
        <v>2037</v>
      </c>
      <c r="AA80" s="18">
        <v>2038</v>
      </c>
      <c r="AB80" s="18">
        <v>2039</v>
      </c>
      <c r="AC80" s="18">
        <v>2040</v>
      </c>
      <c r="AD80" s="18">
        <v>2041</v>
      </c>
      <c r="AE80" s="18">
        <v>2042</v>
      </c>
      <c r="AF80" s="18">
        <v>2043</v>
      </c>
      <c r="AG80" s="18">
        <v>2044</v>
      </c>
      <c r="AH80" s="18">
        <v>2045</v>
      </c>
      <c r="AI80" s="18">
        <v>2046</v>
      </c>
      <c r="AJ80" s="18">
        <v>2047</v>
      </c>
      <c r="AK80" s="18">
        <v>2048</v>
      </c>
      <c r="AL80" s="18">
        <v>2049</v>
      </c>
      <c r="AM80" s="18">
        <v>2050</v>
      </c>
    </row>
    <row r="81" spans="1:39" ht="20.25" x14ac:dyDescent="0.35">
      <c r="A81" s="43" t="s">
        <v>165</v>
      </c>
      <c r="B81" s="13" t="s">
        <v>162</v>
      </c>
      <c r="C81" s="13" t="s">
        <v>163</v>
      </c>
      <c r="D81" s="47">
        <f>(D52/D42)*10^6</f>
        <v>685.11800039616526</v>
      </c>
      <c r="E81" s="47">
        <f t="shared" ref="E81:AM81" si="42">(E52/E42)*10^6</f>
        <v>638.86830372346799</v>
      </c>
      <c r="F81" s="47">
        <f t="shared" si="42"/>
        <v>609.10140844505042</v>
      </c>
      <c r="G81" s="47">
        <f t="shared" si="42"/>
        <v>588.46259094196273</v>
      </c>
      <c r="H81" s="47">
        <f t="shared" si="42"/>
        <v>574.22965247458546</v>
      </c>
      <c r="I81" s="47">
        <f t="shared" si="42"/>
        <v>614.97810101099105</v>
      </c>
      <c r="J81" s="47">
        <f t="shared" si="42"/>
        <v>603.30425127935257</v>
      </c>
      <c r="K81" s="47">
        <f t="shared" si="42"/>
        <v>594.39033241912568</v>
      </c>
      <c r="L81" s="47">
        <f t="shared" si="42"/>
        <v>586.69847320381257</v>
      </c>
      <c r="M81" s="47">
        <f t="shared" si="42"/>
        <v>580.48569384980806</v>
      </c>
      <c r="N81" s="47">
        <f>(N52/N42)*10^6</f>
        <v>575.57121390662599</v>
      </c>
      <c r="O81" s="47">
        <f t="shared" si="42"/>
        <v>570.86518673692149</v>
      </c>
      <c r="P81" s="47">
        <f t="shared" si="42"/>
        <v>566.20516506170077</v>
      </c>
      <c r="Q81" s="47">
        <f t="shared" si="42"/>
        <v>562.06569323016924</v>
      </c>
      <c r="R81" s="47">
        <f t="shared" si="42"/>
        <v>558.45013972829759</v>
      </c>
      <c r="S81" s="47">
        <f t="shared" si="42"/>
        <v>555.50769370047624</v>
      </c>
      <c r="T81" s="47">
        <f t="shared" si="42"/>
        <v>552.98450353544399</v>
      </c>
      <c r="U81" s="47">
        <f t="shared" si="42"/>
        <v>550.83466180620303</v>
      </c>
      <c r="V81" s="47">
        <f t="shared" si="42"/>
        <v>549.0376980307758</v>
      </c>
      <c r="W81" s="47">
        <f t="shared" si="42"/>
        <v>547.47735776118952</v>
      </c>
      <c r="X81" s="47">
        <f t="shared" si="42"/>
        <v>546.05786924584959</v>
      </c>
      <c r="Y81" s="47">
        <f t="shared" si="42"/>
        <v>544.71066200385474</v>
      </c>
      <c r="Z81" s="47">
        <f t="shared" si="42"/>
        <v>543.31454004296074</v>
      </c>
      <c r="AA81" s="47">
        <f t="shared" si="42"/>
        <v>541.97471317746238</v>
      </c>
      <c r="AB81" s="47">
        <f t="shared" si="42"/>
        <v>540.65145645954362</v>
      </c>
      <c r="AC81" s="47">
        <f t="shared" si="42"/>
        <v>539.40092925264173</v>
      </c>
      <c r="AD81" s="47">
        <f t="shared" si="42"/>
        <v>538.02722369836431</v>
      </c>
      <c r="AE81" s="47">
        <f t="shared" si="42"/>
        <v>536.72394823838181</v>
      </c>
      <c r="AF81" s="47">
        <f t="shared" si="42"/>
        <v>535.37105124321533</v>
      </c>
      <c r="AG81" s="47">
        <f t="shared" si="42"/>
        <v>534.14984833374683</v>
      </c>
      <c r="AH81" s="47">
        <f t="shared" si="42"/>
        <v>533.03283478439732</v>
      </c>
      <c r="AI81" s="47">
        <f t="shared" si="42"/>
        <v>531.82805381412038</v>
      </c>
      <c r="AJ81" s="47">
        <f t="shared" si="42"/>
        <v>530.58264635578053</v>
      </c>
      <c r="AK81" s="47">
        <f t="shared" si="42"/>
        <v>529.36096634766102</v>
      </c>
      <c r="AL81" s="47">
        <f t="shared" si="42"/>
        <v>528.15705075481605</v>
      </c>
      <c r="AM81" s="47">
        <f t="shared" si="42"/>
        <v>527.11446684282714</v>
      </c>
    </row>
    <row r="82" spans="1:39" x14ac:dyDescent="0.3">
      <c r="B82" s="13" t="s">
        <v>164</v>
      </c>
      <c r="C82" s="13" t="s">
        <v>163</v>
      </c>
      <c r="D82" s="47">
        <f>(D55/D45)*10^6</f>
        <v>1128.429647711331</v>
      </c>
      <c r="E82" s="47">
        <f t="shared" ref="E82:AM82" si="43">(E55/E45)*10^6</f>
        <v>1073.5252220290351</v>
      </c>
      <c r="F82" s="47">
        <f t="shared" si="43"/>
        <v>1039.1572600301665</v>
      </c>
      <c r="G82" s="47">
        <f t="shared" si="43"/>
        <v>1015.8195775181291</v>
      </c>
      <c r="H82" s="47">
        <f t="shared" si="43"/>
        <v>999.97757941065959</v>
      </c>
      <c r="I82" s="47">
        <f t="shared" si="43"/>
        <v>1035.1187559969085</v>
      </c>
      <c r="J82" s="47">
        <f t="shared" si="43"/>
        <v>1022.3982626454097</v>
      </c>
      <c r="K82" s="47">
        <f t="shared" si="43"/>
        <v>1012.7701347442276</v>
      </c>
      <c r="L82" s="47">
        <f t="shared" si="43"/>
        <v>1004.5228489981399</v>
      </c>
      <c r="M82" s="47">
        <f t="shared" si="43"/>
        <v>997.90368555015016</v>
      </c>
      <c r="N82" s="47">
        <f>(N55/N45)*10^6</f>
        <v>992.695198066221</v>
      </c>
      <c r="O82" s="47">
        <f t="shared" si="43"/>
        <v>987.73073417714011</v>
      </c>
      <c r="P82" s="47">
        <f t="shared" si="43"/>
        <v>982.83750204342971</v>
      </c>
      <c r="Q82" s="47">
        <f t="shared" si="43"/>
        <v>978.51014452412778</v>
      </c>
      <c r="R82" s="47">
        <f t="shared" si="43"/>
        <v>974.74555134576224</v>
      </c>
      <c r="S82" s="47">
        <f t="shared" si="43"/>
        <v>971.69233585351105</v>
      </c>
      <c r="T82" s="47">
        <f t="shared" si="43"/>
        <v>969.0817903447321</v>
      </c>
      <c r="U82" s="47">
        <f t="shared" si="43"/>
        <v>966.86311006297456</v>
      </c>
      <c r="V82" s="47">
        <f t="shared" si="43"/>
        <v>965.01261222280175</v>
      </c>
      <c r="W82" s="47">
        <f t="shared" si="43"/>
        <v>963.40876077163671</v>
      </c>
      <c r="X82" s="47">
        <f t="shared" si="43"/>
        <v>962.06704931506033</v>
      </c>
      <c r="Y82" s="47">
        <f t="shared" si="43"/>
        <v>960.84645293039591</v>
      </c>
      <c r="Z82" s="47">
        <f t="shared" si="43"/>
        <v>959.64740146130009</v>
      </c>
      <c r="AA82" s="47">
        <f t="shared" si="43"/>
        <v>958.55727004828304</v>
      </c>
      <c r="AB82" s="47">
        <f t="shared" si="43"/>
        <v>957.48546870534244</v>
      </c>
      <c r="AC82" s="47">
        <f t="shared" si="43"/>
        <v>956.44751207226852</v>
      </c>
      <c r="AD82" s="47">
        <f t="shared" si="43"/>
        <v>955.322286981616</v>
      </c>
      <c r="AE82" s="47">
        <f t="shared" si="43"/>
        <v>954.22973287377727</v>
      </c>
      <c r="AF82" s="47">
        <f t="shared" si="43"/>
        <v>953.06756157006976</v>
      </c>
      <c r="AG82" s="47">
        <f t="shared" si="43"/>
        <v>952.00590331113608</v>
      </c>
      <c r="AH82" s="47">
        <f t="shared" si="43"/>
        <v>951.0107974664221</v>
      </c>
      <c r="AI82" s="47">
        <f t="shared" si="43"/>
        <v>949.91622331994745</v>
      </c>
      <c r="AJ82" s="47">
        <f t="shared" si="43"/>
        <v>948.77762425856781</v>
      </c>
      <c r="AK82" s="47">
        <f t="shared" si="43"/>
        <v>947.64097029287223</v>
      </c>
      <c r="AL82" s="47">
        <f t="shared" si="43"/>
        <v>946.49868099527635</v>
      </c>
      <c r="AM82" s="47">
        <f t="shared" si="43"/>
        <v>945.49913806140842</v>
      </c>
    </row>
    <row r="84" spans="1:39" ht="17.25" thickBot="1" x14ac:dyDescent="0.35"/>
    <row r="85" spans="1:39" ht="21" thickBot="1" x14ac:dyDescent="0.4">
      <c r="A85" s="43" t="s">
        <v>273</v>
      </c>
      <c r="B85" s="18" t="s">
        <v>64</v>
      </c>
      <c r="C85" s="18" t="s">
        <v>26</v>
      </c>
      <c r="D85" s="18">
        <v>2015</v>
      </c>
      <c r="E85" s="18">
        <v>2016</v>
      </c>
      <c r="F85" s="18">
        <v>2017</v>
      </c>
      <c r="G85" s="18">
        <v>2018</v>
      </c>
      <c r="H85" s="18">
        <v>2019</v>
      </c>
      <c r="I85" s="18">
        <v>2020</v>
      </c>
      <c r="J85" s="18">
        <v>2021</v>
      </c>
      <c r="K85" s="18">
        <v>2022</v>
      </c>
      <c r="L85" s="18">
        <v>2023</v>
      </c>
      <c r="M85" s="18">
        <v>2024</v>
      </c>
      <c r="N85" s="18">
        <v>2025</v>
      </c>
      <c r="O85" s="18">
        <v>2026</v>
      </c>
      <c r="P85" s="18">
        <v>2027</v>
      </c>
      <c r="Q85" s="18">
        <v>2028</v>
      </c>
      <c r="R85" s="18">
        <v>2029</v>
      </c>
      <c r="S85" s="18">
        <v>2030</v>
      </c>
      <c r="T85" s="18">
        <v>2031</v>
      </c>
      <c r="U85" s="18">
        <v>2032</v>
      </c>
      <c r="V85" s="18">
        <v>2033</v>
      </c>
      <c r="W85" s="18">
        <v>2034</v>
      </c>
      <c r="X85" s="18">
        <v>2035</v>
      </c>
      <c r="Y85" s="18">
        <v>2036</v>
      </c>
      <c r="Z85" s="18">
        <v>2037</v>
      </c>
      <c r="AA85" s="18">
        <v>2038</v>
      </c>
      <c r="AB85" s="18">
        <v>2039</v>
      </c>
      <c r="AC85" s="18">
        <v>2040</v>
      </c>
      <c r="AD85" s="18">
        <v>2041</v>
      </c>
      <c r="AE85" s="18">
        <v>2042</v>
      </c>
      <c r="AF85" s="18">
        <v>2043</v>
      </c>
      <c r="AG85" s="18">
        <v>2044</v>
      </c>
      <c r="AH85" s="18">
        <v>2045</v>
      </c>
      <c r="AI85" s="18">
        <v>2046</v>
      </c>
      <c r="AJ85" s="18">
        <v>2047</v>
      </c>
      <c r="AK85" s="18">
        <v>2048</v>
      </c>
      <c r="AL85" s="18">
        <v>2049</v>
      </c>
      <c r="AM85" s="18">
        <v>2050</v>
      </c>
    </row>
    <row r="86" spans="1:39" x14ac:dyDescent="0.3">
      <c r="B86" s="58" t="s">
        <v>59</v>
      </c>
      <c r="C86" s="58" t="s">
        <v>60</v>
      </c>
      <c r="D86" s="58">
        <v>67.48718591949465</v>
      </c>
      <c r="E86" s="58">
        <v>102.29086688001385</v>
      </c>
      <c r="F86" s="58">
        <v>159.65282097814472</v>
      </c>
      <c r="G86" s="58">
        <v>215.64406498759442</v>
      </c>
      <c r="H86" s="58">
        <v>246.9493203907324</v>
      </c>
      <c r="I86" s="58">
        <v>306.01968816402217</v>
      </c>
      <c r="J86" s="58">
        <v>401.57977765050481</v>
      </c>
      <c r="K86" s="58">
        <v>407.10857995277786</v>
      </c>
      <c r="L86" s="58">
        <v>445.13165965852613</v>
      </c>
      <c r="M86" s="58">
        <v>441.69078519772103</v>
      </c>
      <c r="N86" s="58">
        <v>414.04407367689697</v>
      </c>
      <c r="O86" s="58">
        <v>460.10206059650147</v>
      </c>
      <c r="P86" s="58">
        <v>528.22440618080941</v>
      </c>
      <c r="Q86" s="58">
        <v>541.3333215122916</v>
      </c>
      <c r="R86" s="58">
        <v>537.80163256185074</v>
      </c>
      <c r="S86" s="58">
        <v>489.26582896486099</v>
      </c>
      <c r="T86" s="58">
        <v>460.92399955887873</v>
      </c>
      <c r="U86" s="58">
        <v>426.0859287610607</v>
      </c>
      <c r="V86" s="58">
        <v>381.88181709283327</v>
      </c>
      <c r="W86" s="58">
        <v>352.02650258137913</v>
      </c>
      <c r="X86" s="58">
        <v>337.80153096892207</v>
      </c>
      <c r="Y86" s="58">
        <v>336.96636055157683</v>
      </c>
      <c r="Z86" s="58">
        <v>366.89763383111563</v>
      </c>
      <c r="AA86" s="58">
        <v>370.13545729978875</v>
      </c>
      <c r="AB86" s="58">
        <v>383.87109375495703</v>
      </c>
      <c r="AC86" s="58">
        <v>380.51093661325274</v>
      </c>
      <c r="AD86" s="58">
        <v>438.77092400235779</v>
      </c>
      <c r="AE86" s="58">
        <v>437.78443026984155</v>
      </c>
      <c r="AF86" s="58">
        <v>477.779638909445</v>
      </c>
      <c r="AG86" s="58">
        <v>453.09173206993859</v>
      </c>
      <c r="AH86" s="58">
        <v>433.56172040487053</v>
      </c>
      <c r="AI86" s="58">
        <v>488.94905064178715</v>
      </c>
      <c r="AJ86" s="58">
        <v>530.03754258331799</v>
      </c>
      <c r="AK86" s="58">
        <v>545.71262841757141</v>
      </c>
      <c r="AL86" s="58">
        <v>564.16430029061007</v>
      </c>
      <c r="AM86" s="58">
        <v>511.09434180161469</v>
      </c>
    </row>
    <row r="87" spans="1:39" x14ac:dyDescent="0.3">
      <c r="B87" s="19" t="s">
        <v>166</v>
      </c>
      <c r="C87" s="19" t="s">
        <v>60</v>
      </c>
      <c r="D87" s="17">
        <f>(D43*D119)/10^6</f>
        <v>44.541542706866473</v>
      </c>
      <c r="E87" s="17">
        <f t="shared" ref="E87:AM87" si="44">(E43*E119)/10^6</f>
        <v>67.511972140809149</v>
      </c>
      <c r="F87" s="17">
        <f t="shared" si="44"/>
        <v>105.3708618455755</v>
      </c>
      <c r="G87" s="17">
        <f t="shared" si="44"/>
        <v>142.32508289181229</v>
      </c>
      <c r="H87" s="17">
        <f t="shared" si="44"/>
        <v>162.98655145788339</v>
      </c>
      <c r="I87" s="17">
        <f t="shared" si="44"/>
        <v>201.97299418825463</v>
      </c>
      <c r="J87" s="17">
        <f t="shared" si="44"/>
        <v>265.04265324933317</v>
      </c>
      <c r="K87" s="17">
        <f t="shared" si="44"/>
        <v>268.6916627688334</v>
      </c>
      <c r="L87" s="17">
        <f t="shared" si="44"/>
        <v>293.78689537462731</v>
      </c>
      <c r="M87" s="17">
        <f t="shared" si="44"/>
        <v>291.51591823049586</v>
      </c>
      <c r="N87" s="17">
        <f t="shared" si="44"/>
        <v>273.26908862675202</v>
      </c>
      <c r="O87" s="17">
        <f t="shared" si="44"/>
        <v>303.66735999369098</v>
      </c>
      <c r="P87" s="17">
        <f t="shared" si="44"/>
        <v>348.6281080793342</v>
      </c>
      <c r="Q87" s="17">
        <f t="shared" si="44"/>
        <v>357.27999219811244</v>
      </c>
      <c r="R87" s="17">
        <f t="shared" si="44"/>
        <v>354.94907749082148</v>
      </c>
      <c r="S87" s="17">
        <f t="shared" si="44"/>
        <v>322.91544711680825</v>
      </c>
      <c r="T87" s="17">
        <f t="shared" si="44"/>
        <v>304.20983970885999</v>
      </c>
      <c r="U87" s="17">
        <f t="shared" si="44"/>
        <v>281.21671298230007</v>
      </c>
      <c r="V87" s="17">
        <f t="shared" si="44"/>
        <v>252.04199928126997</v>
      </c>
      <c r="W87" s="17">
        <f t="shared" si="44"/>
        <v>232.33749170371027</v>
      </c>
      <c r="X87" s="17">
        <f t="shared" si="44"/>
        <v>222.94901043948855</v>
      </c>
      <c r="Y87" s="17">
        <f t="shared" si="44"/>
        <v>222.39779796404071</v>
      </c>
      <c r="Z87" s="17">
        <f t="shared" si="44"/>
        <v>242.15243832853631</v>
      </c>
      <c r="AA87" s="17">
        <f t="shared" si="44"/>
        <v>244.28940181786064</v>
      </c>
      <c r="AB87" s="17">
        <f t="shared" si="44"/>
        <v>253.35492187827168</v>
      </c>
      <c r="AC87" s="17">
        <f t="shared" si="44"/>
        <v>251.13721816474683</v>
      </c>
      <c r="AD87" s="17">
        <f t="shared" si="44"/>
        <v>289.58880984155616</v>
      </c>
      <c r="AE87" s="17">
        <f t="shared" si="44"/>
        <v>288.93772397809539</v>
      </c>
      <c r="AF87" s="17">
        <f t="shared" si="44"/>
        <v>315.33456168023372</v>
      </c>
      <c r="AG87" s="17">
        <f t="shared" si="44"/>
        <v>299.04054316615952</v>
      </c>
      <c r="AH87" s="17">
        <f t="shared" si="44"/>
        <v>286.15073546721459</v>
      </c>
      <c r="AI87" s="17">
        <f t="shared" si="44"/>
        <v>322.70637342357958</v>
      </c>
      <c r="AJ87" s="17">
        <f t="shared" si="44"/>
        <v>349.82477810498989</v>
      </c>
      <c r="AK87" s="17">
        <f t="shared" si="44"/>
        <v>360.1703347555972</v>
      </c>
      <c r="AL87" s="17">
        <f t="shared" si="44"/>
        <v>372.3484381918027</v>
      </c>
      <c r="AM87" s="17">
        <f t="shared" si="44"/>
        <v>337.32226558906575</v>
      </c>
    </row>
    <row r="88" spans="1:39" x14ac:dyDescent="0.3">
      <c r="B88" s="19" t="s">
        <v>167</v>
      </c>
      <c r="C88" s="19" t="s">
        <v>60</v>
      </c>
      <c r="D88" s="17">
        <f>(D44*D120)/10^6</f>
        <v>22.945643212628177</v>
      </c>
      <c r="E88" s="17">
        <f t="shared" ref="E88:AM88" si="45">(E44*E120)/10^6</f>
        <v>33.688935131004712</v>
      </c>
      <c r="F88" s="17">
        <f t="shared" si="45"/>
        <v>51.361608975234901</v>
      </c>
      <c r="G88" s="17">
        <f t="shared" si="45"/>
        <v>68.137304920621091</v>
      </c>
      <c r="H88" s="17">
        <f t="shared" si="45"/>
        <v>76.990862071698444</v>
      </c>
      <c r="I88" s="17">
        <f t="shared" si="45"/>
        <v>94.489953971584185</v>
      </c>
      <c r="J88" s="17">
        <f t="shared" si="45"/>
        <v>122.79365426391708</v>
      </c>
      <c r="K88" s="17">
        <f t="shared" si="45"/>
        <v>123.52147016563009</v>
      </c>
      <c r="L88" s="17">
        <f t="shared" si="45"/>
        <v>134.12353434786201</v>
      </c>
      <c r="M88" s="17">
        <f t="shared" si="45"/>
        <v>132.3190272290679</v>
      </c>
      <c r="N88" s="17">
        <f t="shared" si="45"/>
        <v>123.45590810304374</v>
      </c>
      <c r="O88" s="17">
        <f t="shared" si="45"/>
        <v>136.55972927904131</v>
      </c>
      <c r="P88" s="17">
        <f t="shared" si="45"/>
        <v>156.05031215725231</v>
      </c>
      <c r="Q88" s="17">
        <f t="shared" si="45"/>
        <v>159.24849364957075</v>
      </c>
      <c r="R88" s="17">
        <f t="shared" si="45"/>
        <v>157.61513641257878</v>
      </c>
      <c r="S88" s="17">
        <f t="shared" si="45"/>
        <v>142.94462127625559</v>
      </c>
      <c r="T88" s="17">
        <f t="shared" si="45"/>
        <v>134.29988457878426</v>
      </c>
      <c r="U88" s="17">
        <f t="shared" si="45"/>
        <v>123.85928687864549</v>
      </c>
      <c r="V88" s="17">
        <f t="shared" si="45"/>
        <v>110.79065053549459</v>
      </c>
      <c r="W88" s="17">
        <f t="shared" si="45"/>
        <v>101.95262034141659</v>
      </c>
      <c r="X88" s="17">
        <f t="shared" si="45"/>
        <v>97.749790358574785</v>
      </c>
      <c r="Y88" s="17">
        <f t="shared" si="45"/>
        <v>97.461532742309231</v>
      </c>
      <c r="Z88" s="17">
        <f t="shared" si="45"/>
        <v>106.11075167807992</v>
      </c>
      <c r="AA88" s="17">
        <f t="shared" si="45"/>
        <v>107.08195119622104</v>
      </c>
      <c r="AB88" s="17">
        <f t="shared" si="45"/>
        <v>111.09545619146662</v>
      </c>
      <c r="AC88" s="17">
        <f t="shared" si="45"/>
        <v>110.14239725137169</v>
      </c>
      <c r="AD88" s="17">
        <f t="shared" si="45"/>
        <v>127.04396644240057</v>
      </c>
      <c r="AE88" s="17">
        <f t="shared" si="45"/>
        <v>126.7731465635856</v>
      </c>
      <c r="AF88" s="17">
        <f t="shared" si="45"/>
        <v>138.34559711794805</v>
      </c>
      <c r="AG88" s="17">
        <f t="shared" si="45"/>
        <v>131.17754813281005</v>
      </c>
      <c r="AH88" s="17">
        <f t="shared" si="45"/>
        <v>125.48525140225044</v>
      </c>
      <c r="AI88" s="17">
        <f t="shared" si="45"/>
        <v>141.4481226311386</v>
      </c>
      <c r="AJ88" s="17">
        <f t="shared" si="45"/>
        <v>153.24987418745721</v>
      </c>
      <c r="AK88" s="17">
        <f t="shared" si="45"/>
        <v>157.67317584199691</v>
      </c>
      <c r="AL88" s="17">
        <f t="shared" si="45"/>
        <v>162.86622707860604</v>
      </c>
      <c r="AM88" s="17">
        <f t="shared" si="45"/>
        <v>147.42486022734576</v>
      </c>
    </row>
    <row r="89" spans="1:39" x14ac:dyDescent="0.3">
      <c r="B89" s="19" t="s">
        <v>61</v>
      </c>
      <c r="C89" s="19" t="s">
        <v>60</v>
      </c>
      <c r="D89" s="19">
        <v>1.3154265607606372</v>
      </c>
      <c r="E89" s="19">
        <v>2.6357173562951228</v>
      </c>
      <c r="F89" s="19">
        <v>4.778590295167497</v>
      </c>
      <c r="G89" s="19">
        <v>7.2342684488500462</v>
      </c>
      <c r="H89" s="19">
        <v>9.037980442483196</v>
      </c>
      <c r="I89" s="19">
        <v>11.946293260096402</v>
      </c>
      <c r="J89" s="19">
        <v>16.548735892090484</v>
      </c>
      <c r="K89" s="19">
        <v>17.621627171854183</v>
      </c>
      <c r="L89" s="19">
        <v>20.078047125674068</v>
      </c>
      <c r="M89" s="19">
        <v>20.649244281931587</v>
      </c>
      <c r="N89" s="19">
        <v>19.937158804678848</v>
      </c>
      <c r="O89" s="19">
        <v>22.737498607057919</v>
      </c>
      <c r="P89" s="19">
        <v>26.78608190674889</v>
      </c>
      <c r="Q89" s="19">
        <v>28.14347244053803</v>
      </c>
      <c r="R89" s="19">
        <v>28.594732077356163</v>
      </c>
      <c r="S89" s="19">
        <v>26.524449556063797</v>
      </c>
      <c r="T89" s="19">
        <v>25.401093174868482</v>
      </c>
      <c r="U89" s="19">
        <v>23.817795141210166</v>
      </c>
      <c r="V89" s="19">
        <v>21.608207986868262</v>
      </c>
      <c r="W89" s="19">
        <v>20.127825933903022</v>
      </c>
      <c r="X89" s="19">
        <v>17.919527754573036</v>
      </c>
      <c r="Y89" s="19">
        <v>17.212080757499042</v>
      </c>
      <c r="Z89" s="19">
        <v>17.800824261893979</v>
      </c>
      <c r="AA89" s="19">
        <v>17.001825474314064</v>
      </c>
      <c r="AB89" s="19">
        <v>17.514270450087476</v>
      </c>
      <c r="AC89" s="19">
        <v>17.757828862757993</v>
      </c>
      <c r="AD89" s="19">
        <v>20.177597119245</v>
      </c>
      <c r="AE89" s="19">
        <v>20.574311735189941</v>
      </c>
      <c r="AF89" s="19">
        <v>23.002907087357457</v>
      </c>
      <c r="AG89" s="19">
        <v>22.091430688069593</v>
      </c>
      <c r="AH89" s="19">
        <v>21.692767065180135</v>
      </c>
      <c r="AI89" s="19">
        <v>25.011261382156647</v>
      </c>
      <c r="AJ89" s="19">
        <v>27.37540460779006</v>
      </c>
      <c r="AK89" s="19">
        <v>28.798951458158186</v>
      </c>
      <c r="AL89" s="19">
        <v>30.513540089083147</v>
      </c>
      <c r="AM89" s="19">
        <v>28.085700685961655</v>
      </c>
    </row>
    <row r="90" spans="1:39" x14ac:dyDescent="0.3">
      <c r="B90" s="19" t="s">
        <v>62</v>
      </c>
      <c r="C90" s="19" t="s">
        <v>60</v>
      </c>
      <c r="D90" s="19">
        <v>28.275222886938206</v>
      </c>
      <c r="E90" s="19">
        <v>16.721146519957163</v>
      </c>
      <c r="F90" s="19">
        <v>22.927012727142863</v>
      </c>
      <c r="G90" s="19">
        <v>26.071354877983079</v>
      </c>
      <c r="H90" s="19">
        <v>25.088921973025098</v>
      </c>
      <c r="I90" s="19">
        <v>20.114834075714814</v>
      </c>
      <c r="J90" s="19">
        <v>27.393295306307841</v>
      </c>
      <c r="K90" s="19">
        <v>24.858714818446536</v>
      </c>
      <c r="L90" s="19">
        <v>19.57950613367727</v>
      </c>
      <c r="M90" s="19">
        <v>16.813549767203256</v>
      </c>
      <c r="N90" s="19">
        <v>10.469159333893476</v>
      </c>
      <c r="O90" s="19">
        <v>30.207637463371228</v>
      </c>
      <c r="P90" s="19">
        <v>30.551591361864016</v>
      </c>
      <c r="Q90" s="19">
        <v>28.901156323722926</v>
      </c>
      <c r="R90" s="19">
        <v>26.545617739655327</v>
      </c>
      <c r="S90" s="19">
        <v>23.178411863426302</v>
      </c>
      <c r="T90" s="19">
        <v>20.953862746767168</v>
      </c>
      <c r="U90" s="19">
        <v>18.744679312193021</v>
      </c>
      <c r="V90" s="19">
        <v>16.388572376197004</v>
      </c>
      <c r="W90" s="19">
        <v>14.610716849100733</v>
      </c>
      <c r="X90" s="19">
        <v>12.195217948650683</v>
      </c>
      <c r="Y90" s="19">
        <v>10.57837832873434</v>
      </c>
      <c r="Z90" s="19">
        <v>9.3473687673249053</v>
      </c>
      <c r="AA90" s="19">
        <v>7.2972767678850436</v>
      </c>
      <c r="AB90" s="19">
        <v>6.1914286384123818</v>
      </c>
      <c r="AC90" s="19">
        <v>5.5761336264449106</v>
      </c>
      <c r="AD90" s="19">
        <v>4.7476329012018601</v>
      </c>
      <c r="AE90" s="19">
        <v>4.1592736336654283</v>
      </c>
      <c r="AF90" s="19">
        <v>4.114016894942325</v>
      </c>
      <c r="AG90" s="19">
        <v>3.1952049090128769</v>
      </c>
      <c r="AH90" s="19">
        <v>20.155291594286485</v>
      </c>
      <c r="AI90" s="19">
        <v>14.2109595167974</v>
      </c>
      <c r="AJ90" s="19">
        <v>18.582731598557825</v>
      </c>
      <c r="AK90" s="19">
        <v>21.599995104050056</v>
      </c>
      <c r="AL90" s="19">
        <v>21.957051389487198</v>
      </c>
      <c r="AM90" s="19">
        <v>18.077204080041902</v>
      </c>
    </row>
    <row r="91" spans="1:39" x14ac:dyDescent="0.3">
      <c r="B91" s="19" t="s">
        <v>63</v>
      </c>
      <c r="C91" s="19" t="s">
        <v>60</v>
      </c>
      <c r="D91" s="19">
        <v>2.2568592954226618</v>
      </c>
      <c r="E91" s="19">
        <v>3.7480853983593776</v>
      </c>
      <c r="F91" s="19">
        <v>6.1841497290609624</v>
      </c>
      <c r="G91" s="19">
        <v>8.6817400434015379</v>
      </c>
      <c r="H91" s="19">
        <v>10.261938894887676</v>
      </c>
      <c r="I91" s="19">
        <v>12.758926986594767</v>
      </c>
      <c r="J91" s="19">
        <v>17.444826203719408</v>
      </c>
      <c r="K91" s="19">
        <v>18.154608990545434</v>
      </c>
      <c r="L91" s="19">
        <v>19.87931631094283</v>
      </c>
      <c r="M91" s="19">
        <v>20.094818342186691</v>
      </c>
      <c r="N91" s="19">
        <v>18.509428399525614</v>
      </c>
      <c r="O91" s="19">
        <v>22.206926744704155</v>
      </c>
      <c r="P91" s="19">
        <v>26.485006789504887</v>
      </c>
      <c r="Q91" s="19">
        <v>26.832079049660265</v>
      </c>
      <c r="R91" s="19">
        <v>27.141266755094154</v>
      </c>
      <c r="S91" s="19">
        <v>24.317881481441457</v>
      </c>
      <c r="T91" s="19">
        <v>21.914086758418321</v>
      </c>
      <c r="U91" s="19">
        <v>20.65409281689616</v>
      </c>
      <c r="V91" s="19">
        <v>18.379828459688987</v>
      </c>
      <c r="W91" s="19">
        <v>16.489151351590174</v>
      </c>
      <c r="X91" s="19">
        <v>16.403287486332317</v>
      </c>
      <c r="Y91" s="19">
        <v>15.556678274554036</v>
      </c>
      <c r="Z91" s="19">
        <v>15.868439939464835</v>
      </c>
      <c r="AA91" s="19">
        <v>16.91928391143836</v>
      </c>
      <c r="AB91" s="19">
        <v>17.112681482484199</v>
      </c>
      <c r="AC91" s="19">
        <v>16.235603032051188</v>
      </c>
      <c r="AD91" s="19">
        <v>20.265858240361307</v>
      </c>
      <c r="AE91" s="19">
        <v>20.357493127421733</v>
      </c>
      <c r="AF91" s="19">
        <v>21.46560023312712</v>
      </c>
      <c r="AG91" s="19">
        <v>21.621104998407894</v>
      </c>
      <c r="AH91" s="19">
        <v>20.263064417730025</v>
      </c>
      <c r="AI91" s="19">
        <v>23.284077329991661</v>
      </c>
      <c r="AJ91" s="19">
        <v>27.000693284339299</v>
      </c>
      <c r="AK91" s="19">
        <v>27.427319206732584</v>
      </c>
      <c r="AL91" s="19">
        <v>27.914057369619087</v>
      </c>
      <c r="AM91" s="19">
        <v>25.699986229177014</v>
      </c>
    </row>
    <row r="92" spans="1:39" x14ac:dyDescent="0.3">
      <c r="B92" s="19" t="s">
        <v>284</v>
      </c>
      <c r="C92" s="19" t="s">
        <v>60</v>
      </c>
      <c r="D92" s="17">
        <f>SUM(D88:D90)</f>
        <v>52.536292660327021</v>
      </c>
      <c r="E92" s="17">
        <f t="shared" ref="E92:AM92" si="46">SUM(E88:E90)</f>
        <v>53.045799007257003</v>
      </c>
      <c r="F92" s="17">
        <f t="shared" si="46"/>
        <v>79.067211997545257</v>
      </c>
      <c r="G92" s="17">
        <f t="shared" si="46"/>
        <v>101.44292824745422</v>
      </c>
      <c r="H92" s="17">
        <f t="shared" si="46"/>
        <v>111.11776448720673</v>
      </c>
      <c r="I92" s="17">
        <f t="shared" si="46"/>
        <v>126.55108130739539</v>
      </c>
      <c r="J92" s="17">
        <f t="shared" si="46"/>
        <v>166.73568546231539</v>
      </c>
      <c r="K92" s="17">
        <f t="shared" si="46"/>
        <v>166.00181215593082</v>
      </c>
      <c r="L92" s="17">
        <f t="shared" si="46"/>
        <v>173.78108760721335</v>
      </c>
      <c r="M92" s="17">
        <f t="shared" si="46"/>
        <v>169.78182127820276</v>
      </c>
      <c r="N92" s="17">
        <f t="shared" si="46"/>
        <v>153.86222624161607</v>
      </c>
      <c r="O92" s="17">
        <f t="shared" si="46"/>
        <v>189.50486534947044</v>
      </c>
      <c r="P92" s="17">
        <f t="shared" si="46"/>
        <v>213.3879854258652</v>
      </c>
      <c r="Q92" s="17">
        <f t="shared" si="46"/>
        <v>216.2931224138317</v>
      </c>
      <c r="R92" s="17">
        <f t="shared" si="46"/>
        <v>212.75548622959025</v>
      </c>
      <c r="S92" s="17">
        <f t="shared" si="46"/>
        <v>192.64748269574568</v>
      </c>
      <c r="T92" s="17">
        <f t="shared" si="46"/>
        <v>180.65484050041991</v>
      </c>
      <c r="U92" s="17">
        <f t="shared" si="46"/>
        <v>166.42176133204867</v>
      </c>
      <c r="V92" s="17">
        <f t="shared" si="46"/>
        <v>148.78743089855985</v>
      </c>
      <c r="W92" s="17">
        <f t="shared" si="46"/>
        <v>136.69116312442034</v>
      </c>
      <c r="X92" s="17">
        <f t="shared" si="46"/>
        <v>127.8645360617985</v>
      </c>
      <c r="Y92" s="17">
        <f t="shared" si="46"/>
        <v>125.25199182854261</v>
      </c>
      <c r="Z92" s="17">
        <f t="shared" si="46"/>
        <v>133.25894470729881</v>
      </c>
      <c r="AA92" s="17">
        <f t="shared" si="46"/>
        <v>131.38105343842014</v>
      </c>
      <c r="AB92" s="17">
        <f t="shared" si="46"/>
        <v>134.80115527996648</v>
      </c>
      <c r="AC92" s="17">
        <f t="shared" si="46"/>
        <v>133.47635974057459</v>
      </c>
      <c r="AD92" s="17">
        <f t="shared" si="46"/>
        <v>151.96919646284744</v>
      </c>
      <c r="AE92" s="17">
        <f t="shared" si="46"/>
        <v>151.50673193244097</v>
      </c>
      <c r="AF92" s="17">
        <f t="shared" si="46"/>
        <v>165.46252110024784</v>
      </c>
      <c r="AG92" s="17">
        <f t="shared" si="46"/>
        <v>156.46418372989251</v>
      </c>
      <c r="AH92" s="17">
        <f t="shared" si="46"/>
        <v>167.33331006171707</v>
      </c>
      <c r="AI92" s="17">
        <f t="shared" si="46"/>
        <v>180.67034353009265</v>
      </c>
      <c r="AJ92" s="17">
        <f t="shared" si="46"/>
        <v>199.20801039380507</v>
      </c>
      <c r="AK92" s="17">
        <f t="shared" si="46"/>
        <v>208.07212240420515</v>
      </c>
      <c r="AL92" s="17">
        <f t="shared" si="46"/>
        <v>215.33681855717637</v>
      </c>
      <c r="AM92" s="17">
        <f t="shared" si="46"/>
        <v>193.58776499334931</v>
      </c>
    </row>
    <row r="117" spans="1:39" ht="17.25" thickBot="1" x14ac:dyDescent="0.35"/>
    <row r="118" spans="1:39" ht="18" thickBot="1" x14ac:dyDescent="0.35">
      <c r="D118" s="18">
        <v>2015</v>
      </c>
      <c r="E118" s="18">
        <v>2016</v>
      </c>
      <c r="F118" s="18">
        <v>2017</v>
      </c>
      <c r="G118" s="18">
        <v>2018</v>
      </c>
      <c r="H118" s="18">
        <v>2019</v>
      </c>
      <c r="I118" s="18">
        <v>2020</v>
      </c>
      <c r="J118" s="18">
        <v>2021</v>
      </c>
      <c r="K118" s="18">
        <v>2022</v>
      </c>
      <c r="L118" s="18">
        <v>2023</v>
      </c>
      <c r="M118" s="18">
        <v>2024</v>
      </c>
      <c r="N118" s="18">
        <v>2025</v>
      </c>
      <c r="O118" s="18">
        <v>2026</v>
      </c>
      <c r="P118" s="18">
        <v>2027</v>
      </c>
      <c r="Q118" s="18">
        <v>2028</v>
      </c>
      <c r="R118" s="18">
        <v>2029</v>
      </c>
      <c r="S118" s="18">
        <v>2030</v>
      </c>
      <c r="T118" s="18">
        <v>2031</v>
      </c>
      <c r="U118" s="18">
        <v>2032</v>
      </c>
      <c r="V118" s="18">
        <v>2033</v>
      </c>
      <c r="W118" s="18">
        <v>2034</v>
      </c>
      <c r="X118" s="18">
        <v>2035</v>
      </c>
      <c r="Y118" s="18">
        <v>2036</v>
      </c>
      <c r="Z118" s="18">
        <v>2037</v>
      </c>
      <c r="AA118" s="18">
        <v>2038</v>
      </c>
      <c r="AB118" s="18">
        <v>2039</v>
      </c>
      <c r="AC118" s="18">
        <v>2040</v>
      </c>
      <c r="AD118" s="18">
        <v>2041</v>
      </c>
      <c r="AE118" s="18">
        <v>2042</v>
      </c>
      <c r="AF118" s="18">
        <v>2043</v>
      </c>
      <c r="AG118" s="18">
        <v>2044</v>
      </c>
      <c r="AH118" s="18">
        <v>2045</v>
      </c>
      <c r="AI118" s="18">
        <v>2046</v>
      </c>
      <c r="AJ118" s="18">
        <v>2047</v>
      </c>
      <c r="AK118" s="18">
        <v>2048</v>
      </c>
      <c r="AL118" s="18">
        <v>2049</v>
      </c>
      <c r="AM118" s="18">
        <v>2050</v>
      </c>
    </row>
    <row r="119" spans="1:39" ht="20.25" x14ac:dyDescent="0.35">
      <c r="A119" s="43" t="s">
        <v>274</v>
      </c>
      <c r="B119" s="13" t="s">
        <v>162</v>
      </c>
      <c r="C119" s="13" t="s">
        <v>163</v>
      </c>
      <c r="D119" s="47">
        <f>(D86/D42)*10^6</f>
        <v>322.40847077466606</v>
      </c>
      <c r="E119" s="47">
        <f t="shared" ref="E119:AM119" si="47">(E86/E42)*10^6</f>
        <v>276.15877410196879</v>
      </c>
      <c r="F119" s="47">
        <f t="shared" si="47"/>
        <v>246.3918788235512</v>
      </c>
      <c r="G119" s="47">
        <f t="shared" si="47"/>
        <v>225.75306132046344</v>
      </c>
      <c r="H119" s="47">
        <f t="shared" si="47"/>
        <v>211.52012285308618</v>
      </c>
      <c r="I119" s="47">
        <f t="shared" si="47"/>
        <v>252.26857138949177</v>
      </c>
      <c r="J119" s="47">
        <f>(J86/J42)*10^6</f>
        <v>240.59472165785348</v>
      </c>
      <c r="K119" s="47">
        <f t="shared" si="47"/>
        <v>231.68080279762637</v>
      </c>
      <c r="L119" s="47">
        <f t="shared" si="47"/>
        <v>223.98894358231331</v>
      </c>
      <c r="M119" s="47">
        <f t="shared" si="47"/>
        <v>217.77616422830883</v>
      </c>
      <c r="N119" s="47">
        <f t="shared" si="47"/>
        <v>212.86168428512664</v>
      </c>
      <c r="O119" s="47">
        <f t="shared" si="47"/>
        <v>208.15565711542226</v>
      </c>
      <c r="P119" s="47">
        <f t="shared" si="47"/>
        <v>203.49563544020151</v>
      </c>
      <c r="Q119" s="47">
        <f t="shared" si="47"/>
        <v>199.35616360867007</v>
      </c>
      <c r="R119" s="47">
        <f t="shared" si="47"/>
        <v>195.74061010679833</v>
      </c>
      <c r="S119" s="47">
        <f t="shared" si="47"/>
        <v>192.79816407897709</v>
      </c>
      <c r="T119" s="47">
        <f t="shared" si="47"/>
        <v>190.27497391394468</v>
      </c>
      <c r="U119" s="47">
        <f t="shared" si="47"/>
        <v>188.12513218470369</v>
      </c>
      <c r="V119" s="47">
        <f t="shared" si="47"/>
        <v>186.32816840927657</v>
      </c>
      <c r="W119" s="47">
        <f t="shared" si="47"/>
        <v>184.76782813969029</v>
      </c>
      <c r="X119" s="47">
        <f t="shared" si="47"/>
        <v>183.34833962435042</v>
      </c>
      <c r="Y119" s="47">
        <f t="shared" si="47"/>
        <v>182.00113238235548</v>
      </c>
      <c r="Z119" s="47">
        <f t="shared" si="47"/>
        <v>180.60501042146149</v>
      </c>
      <c r="AA119" s="47">
        <f t="shared" si="47"/>
        <v>179.2651835559632</v>
      </c>
      <c r="AB119" s="47">
        <f t="shared" si="47"/>
        <v>177.94192683804445</v>
      </c>
      <c r="AC119" s="47">
        <f t="shared" si="47"/>
        <v>176.69139963114245</v>
      </c>
      <c r="AD119" s="47">
        <f t="shared" si="47"/>
        <v>175.31769407686511</v>
      </c>
      <c r="AE119" s="47">
        <f t="shared" si="47"/>
        <v>174.01441861688258</v>
      </c>
      <c r="AF119" s="47">
        <f t="shared" si="47"/>
        <v>172.66152162171602</v>
      </c>
      <c r="AG119" s="47">
        <f t="shared" si="47"/>
        <v>171.44031871224766</v>
      </c>
      <c r="AH119" s="47">
        <f t="shared" si="47"/>
        <v>170.32330516289804</v>
      </c>
      <c r="AI119" s="47">
        <f t="shared" si="47"/>
        <v>169.11852419262124</v>
      </c>
      <c r="AJ119" s="47">
        <f t="shared" si="47"/>
        <v>167.87311673428135</v>
      </c>
      <c r="AK119" s="47">
        <f t="shared" si="47"/>
        <v>166.65143672616185</v>
      </c>
      <c r="AL119" s="47">
        <f t="shared" si="47"/>
        <v>165.44752113331688</v>
      </c>
      <c r="AM119" s="47">
        <f t="shared" si="47"/>
        <v>164.40493722132788</v>
      </c>
    </row>
    <row r="120" spans="1:39" x14ac:dyDescent="0.3">
      <c r="B120" s="13" t="s">
        <v>164</v>
      </c>
      <c r="C120" s="13" t="s">
        <v>163</v>
      </c>
      <c r="D120" s="47">
        <f>(D89/D45)*10^6</f>
        <v>322.408470774666</v>
      </c>
      <c r="E120" s="47">
        <f t="shared" ref="E120:AM120" si="48">(E89/E45)*10^6</f>
        <v>267.50404509237012</v>
      </c>
      <c r="F120" s="47">
        <f t="shared" si="48"/>
        <v>233.13608309350136</v>
      </c>
      <c r="G120" s="47">
        <f t="shared" si="48"/>
        <v>209.79840058146414</v>
      </c>
      <c r="H120" s="47">
        <f t="shared" si="48"/>
        <v>193.95640247399453</v>
      </c>
      <c r="I120" s="47">
        <f t="shared" si="48"/>
        <v>229.09757906024359</v>
      </c>
      <c r="J120" s="47">
        <f>(J89/J45)*10^6</f>
        <v>216.37708570874446</v>
      </c>
      <c r="K120" s="47">
        <f t="shared" si="48"/>
        <v>206.74895780756268</v>
      </c>
      <c r="L120" s="47">
        <f t="shared" si="48"/>
        <v>198.50167206147495</v>
      </c>
      <c r="M120" s="47">
        <f t="shared" si="48"/>
        <v>191.8825086134851</v>
      </c>
      <c r="N120" s="47">
        <f t="shared" si="48"/>
        <v>186.67402112955608</v>
      </c>
      <c r="O120" s="47">
        <f t="shared" si="48"/>
        <v>181.70955724047533</v>
      </c>
      <c r="P120" s="47">
        <f t="shared" si="48"/>
        <v>176.81632510676468</v>
      </c>
      <c r="Q120" s="47">
        <f t="shared" si="48"/>
        <v>172.48896758746287</v>
      </c>
      <c r="R120" s="47">
        <f t="shared" si="48"/>
        <v>168.72437440909724</v>
      </c>
      <c r="S120" s="47">
        <f t="shared" si="48"/>
        <v>165.67115891684603</v>
      </c>
      <c r="T120" s="47">
        <f t="shared" si="48"/>
        <v>163.06061340806718</v>
      </c>
      <c r="U120" s="47">
        <f t="shared" si="48"/>
        <v>160.8419331263095</v>
      </c>
      <c r="V120" s="47">
        <f t="shared" si="48"/>
        <v>158.99143528613666</v>
      </c>
      <c r="W120" s="47">
        <f t="shared" si="48"/>
        <v>157.38758383497168</v>
      </c>
      <c r="X120" s="47">
        <f t="shared" si="48"/>
        <v>156.04587237839542</v>
      </c>
      <c r="Y120" s="47">
        <f t="shared" si="48"/>
        <v>154.82527599373074</v>
      </c>
      <c r="Z120" s="47">
        <f t="shared" si="48"/>
        <v>153.62622452463498</v>
      </c>
      <c r="AA120" s="47">
        <f t="shared" si="48"/>
        <v>152.5360931116181</v>
      </c>
      <c r="AB120" s="47">
        <f t="shared" si="48"/>
        <v>151.46429176867741</v>
      </c>
      <c r="AC120" s="47">
        <f t="shared" si="48"/>
        <v>150.42633513560349</v>
      </c>
      <c r="AD120" s="47">
        <f t="shared" si="48"/>
        <v>149.30111004495106</v>
      </c>
      <c r="AE120" s="47">
        <f t="shared" si="48"/>
        <v>148.20855593711238</v>
      </c>
      <c r="AF120" s="47">
        <f t="shared" si="48"/>
        <v>147.0463846334051</v>
      </c>
      <c r="AG120" s="47">
        <f t="shared" si="48"/>
        <v>145.98472637447114</v>
      </c>
      <c r="AH120" s="47">
        <f t="shared" si="48"/>
        <v>144.98962052975708</v>
      </c>
      <c r="AI120" s="47">
        <f t="shared" si="48"/>
        <v>143.89504638328259</v>
      </c>
      <c r="AJ120" s="47">
        <f t="shared" si="48"/>
        <v>142.75644732190287</v>
      </c>
      <c r="AK120" s="47">
        <f t="shared" si="48"/>
        <v>141.61979335620734</v>
      </c>
      <c r="AL120" s="47">
        <f t="shared" si="48"/>
        <v>140.47750405861134</v>
      </c>
      <c r="AM120" s="47">
        <f t="shared" si="48"/>
        <v>139.47796112474316</v>
      </c>
    </row>
    <row r="121" spans="1:39" ht="17.25" thickBot="1" x14ac:dyDescent="0.35"/>
    <row r="122" spans="1:39" ht="21" thickBot="1" x14ac:dyDescent="0.4">
      <c r="A122" s="43" t="s">
        <v>174</v>
      </c>
      <c r="B122" s="18" t="s">
        <v>64</v>
      </c>
      <c r="C122" s="18" t="s">
        <v>26</v>
      </c>
      <c r="D122" s="18">
        <v>2015</v>
      </c>
      <c r="E122" s="18">
        <v>2016</v>
      </c>
      <c r="F122" s="18">
        <v>2017</v>
      </c>
      <c r="G122" s="18">
        <v>2018</v>
      </c>
      <c r="H122" s="18">
        <v>2019</v>
      </c>
      <c r="I122" s="18">
        <v>2020</v>
      </c>
      <c r="J122" s="18">
        <v>2021</v>
      </c>
      <c r="K122" s="18">
        <v>2022</v>
      </c>
      <c r="L122" s="18">
        <v>2023</v>
      </c>
      <c r="M122" s="18">
        <v>2024</v>
      </c>
      <c r="N122" s="18">
        <v>2025</v>
      </c>
      <c r="O122" s="18">
        <v>2026</v>
      </c>
      <c r="P122" s="18">
        <v>2027</v>
      </c>
      <c r="Q122" s="18">
        <v>2028</v>
      </c>
      <c r="R122" s="18">
        <v>2029</v>
      </c>
      <c r="S122" s="18">
        <v>2030</v>
      </c>
      <c r="T122" s="18">
        <v>2031</v>
      </c>
      <c r="U122" s="18">
        <v>2032</v>
      </c>
      <c r="V122" s="18">
        <v>2033</v>
      </c>
      <c r="W122" s="18">
        <v>2034</v>
      </c>
      <c r="X122" s="18">
        <v>2035</v>
      </c>
      <c r="Y122" s="18">
        <v>2036</v>
      </c>
      <c r="Z122" s="18">
        <v>2037</v>
      </c>
      <c r="AA122" s="18">
        <v>2038</v>
      </c>
      <c r="AB122" s="18">
        <v>2039</v>
      </c>
      <c r="AC122" s="18">
        <v>2040</v>
      </c>
      <c r="AD122" s="18">
        <v>2041</v>
      </c>
      <c r="AE122" s="18">
        <v>2042</v>
      </c>
      <c r="AF122" s="18">
        <v>2043</v>
      </c>
      <c r="AG122" s="18">
        <v>2044</v>
      </c>
      <c r="AH122" s="18">
        <v>2045</v>
      </c>
      <c r="AI122" s="18">
        <v>2046</v>
      </c>
      <c r="AJ122" s="18">
        <v>2047</v>
      </c>
      <c r="AK122" s="18">
        <v>2048</v>
      </c>
      <c r="AL122" s="18">
        <v>2049</v>
      </c>
      <c r="AM122" s="18">
        <v>2050</v>
      </c>
    </row>
    <row r="123" spans="1:39" x14ac:dyDescent="0.3">
      <c r="B123" s="58" t="s">
        <v>59</v>
      </c>
      <c r="C123" s="58" t="s">
        <v>60</v>
      </c>
      <c r="D123" s="58">
        <v>75.923084159431468</v>
      </c>
      <c r="E123" s="58">
        <v>134.34978602898107</v>
      </c>
      <c r="F123" s="58">
        <v>235.02235494213551</v>
      </c>
      <c r="G123" s="58">
        <v>346.46775959457813</v>
      </c>
      <c r="H123" s="58">
        <v>423.46265041404115</v>
      </c>
      <c r="I123" s="58">
        <v>439.99241180748169</v>
      </c>
      <c r="J123" s="58">
        <v>605.40319111512952</v>
      </c>
      <c r="K123" s="58">
        <v>637.35173461277998</v>
      </c>
      <c r="L123" s="58">
        <v>720.81010925009809</v>
      </c>
      <c r="M123" s="58">
        <v>735.6427527544397</v>
      </c>
      <c r="N123" s="58">
        <v>705.51791277172617</v>
      </c>
      <c r="O123" s="58">
        <v>801.72407653712139</v>
      </c>
      <c r="P123" s="58">
        <v>941.50434964359556</v>
      </c>
      <c r="Q123" s="58">
        <v>984.9043584104561</v>
      </c>
      <c r="R123" s="58">
        <v>996.55241224472093</v>
      </c>
      <c r="S123" s="58">
        <v>920.45160041577481</v>
      </c>
      <c r="T123" s="58">
        <v>878.63119165041599</v>
      </c>
      <c r="U123" s="58">
        <v>821.50335260644101</v>
      </c>
      <c r="V123" s="58">
        <v>743.3775334736182</v>
      </c>
      <c r="W123" s="58">
        <v>691.0476160874764</v>
      </c>
      <c r="X123" s="58">
        <v>668.25712550323919</v>
      </c>
      <c r="Y123" s="58">
        <v>671.53928403678401</v>
      </c>
      <c r="Z123" s="58">
        <v>736.84150774983868</v>
      </c>
      <c r="AA123" s="58">
        <v>748.89978606210559</v>
      </c>
      <c r="AB123" s="58">
        <v>782.46710219045679</v>
      </c>
      <c r="AC123" s="58">
        <v>781.10730416390572</v>
      </c>
      <c r="AD123" s="58">
        <v>907.76003126478895</v>
      </c>
      <c r="AE123" s="58">
        <v>912.5024583645901</v>
      </c>
      <c r="AF123" s="58">
        <v>1003.6702240540131</v>
      </c>
      <c r="AG123" s="58">
        <v>958.58833119829774</v>
      </c>
      <c r="AH123" s="58">
        <v>923.28508726117798</v>
      </c>
      <c r="AI123" s="58">
        <v>1048.652009079553</v>
      </c>
      <c r="AJ123" s="58">
        <v>1145.2081875410331</v>
      </c>
      <c r="AK123" s="58">
        <v>1187.719557960321</v>
      </c>
      <c r="AL123" s="58">
        <v>1236.8137436327092</v>
      </c>
      <c r="AM123" s="58">
        <v>1127.5743383394247</v>
      </c>
    </row>
    <row r="124" spans="1:39" x14ac:dyDescent="0.3">
      <c r="B124" s="19" t="s">
        <v>166</v>
      </c>
      <c r="C124" s="19" t="s">
        <v>60</v>
      </c>
      <c r="D124" s="17">
        <f>(D43*D157)/10^6</f>
        <v>50.109235545224777</v>
      </c>
      <c r="E124" s="17">
        <f t="shared" ref="E124:AM124" si="49">(E43*E157)/10^6</f>
        <v>88.670858779127514</v>
      </c>
      <c r="F124" s="17">
        <f t="shared" si="49"/>
        <v>155.11475426180945</v>
      </c>
      <c r="G124" s="17">
        <f t="shared" si="49"/>
        <v>228.66872133242157</v>
      </c>
      <c r="H124" s="17">
        <f t="shared" si="49"/>
        <v>279.48534927326716</v>
      </c>
      <c r="I124" s="17">
        <f t="shared" si="49"/>
        <v>290.39499179293796</v>
      </c>
      <c r="J124" s="17">
        <f t="shared" si="49"/>
        <v>399.56610613598548</v>
      </c>
      <c r="K124" s="17">
        <f t="shared" si="49"/>
        <v>420.65214484443487</v>
      </c>
      <c r="L124" s="17">
        <f t="shared" si="49"/>
        <v>475.73467210506482</v>
      </c>
      <c r="M124" s="17">
        <f t="shared" si="49"/>
        <v>485.52421681793027</v>
      </c>
      <c r="N124" s="17">
        <f t="shared" si="49"/>
        <v>465.6418224293393</v>
      </c>
      <c r="O124" s="17">
        <f t="shared" si="49"/>
        <v>529.1378905145001</v>
      </c>
      <c r="P124" s="17">
        <f t="shared" si="49"/>
        <v>621.39287076477297</v>
      </c>
      <c r="Q124" s="17">
        <f t="shared" si="49"/>
        <v>650.03687655090107</v>
      </c>
      <c r="R124" s="17">
        <f t="shared" si="49"/>
        <v>657.72459208151577</v>
      </c>
      <c r="S124" s="17">
        <f t="shared" si="49"/>
        <v>607.4980562744114</v>
      </c>
      <c r="T124" s="17">
        <f t="shared" si="49"/>
        <v>579.89658648927457</v>
      </c>
      <c r="U124" s="17">
        <f t="shared" si="49"/>
        <v>542.19221272025106</v>
      </c>
      <c r="V124" s="17">
        <f t="shared" si="49"/>
        <v>490.62917209258808</v>
      </c>
      <c r="W124" s="17">
        <f t="shared" si="49"/>
        <v>456.0914266177345</v>
      </c>
      <c r="X124" s="17">
        <f t="shared" si="49"/>
        <v>441.04970283213783</v>
      </c>
      <c r="Y124" s="17">
        <f t="shared" si="49"/>
        <v>443.21592746427751</v>
      </c>
      <c r="Z124" s="17">
        <f t="shared" si="49"/>
        <v>486.31539511489353</v>
      </c>
      <c r="AA124" s="17">
        <f t="shared" si="49"/>
        <v>494.27385880098967</v>
      </c>
      <c r="AB124" s="17">
        <f t="shared" si="49"/>
        <v>516.42828744570147</v>
      </c>
      <c r="AC124" s="17">
        <f t="shared" si="49"/>
        <v>515.53082074817792</v>
      </c>
      <c r="AD124" s="17">
        <f t="shared" si="49"/>
        <v>599.12162063476069</v>
      </c>
      <c r="AE124" s="17">
        <f t="shared" si="49"/>
        <v>602.25162252062955</v>
      </c>
      <c r="AF124" s="17">
        <f t="shared" si="49"/>
        <v>662.42234787564871</v>
      </c>
      <c r="AG124" s="17">
        <f t="shared" si="49"/>
        <v>632.66829859087659</v>
      </c>
      <c r="AH124" s="17">
        <f t="shared" si="49"/>
        <v>609.36815759237754</v>
      </c>
      <c r="AI124" s="17">
        <f t="shared" si="49"/>
        <v>692.11032599250507</v>
      </c>
      <c r="AJ124" s="17">
        <f t="shared" si="49"/>
        <v>755.83740377708193</v>
      </c>
      <c r="AK124" s="17">
        <f t="shared" si="49"/>
        <v>783.89490825381188</v>
      </c>
      <c r="AL124" s="17">
        <f t="shared" si="49"/>
        <v>816.29707079758828</v>
      </c>
      <c r="AM124" s="17">
        <f t="shared" si="49"/>
        <v>744.19906330402034</v>
      </c>
    </row>
    <row r="125" spans="1:39" x14ac:dyDescent="0.3">
      <c r="B125" s="19" t="s">
        <v>167</v>
      </c>
      <c r="C125" s="19" t="s">
        <v>60</v>
      </c>
      <c r="D125" s="17">
        <f>(D44*D158)/10^6</f>
        <v>57.364108031570453</v>
      </c>
      <c r="E125" s="17">
        <f t="shared" ref="E125:AM125" si="50">(E44*E158)/10^6</f>
        <v>101.50872722189679</v>
      </c>
      <c r="F125" s="17">
        <f t="shared" si="50"/>
        <v>177.57244595628018</v>
      </c>
      <c r="G125" s="17">
        <f t="shared" si="50"/>
        <v>261.77564058257019</v>
      </c>
      <c r="H125" s="17">
        <f t="shared" si="50"/>
        <v>319.94955809060889</v>
      </c>
      <c r="I125" s="17">
        <f t="shared" si="50"/>
        <v>332.43871114343062</v>
      </c>
      <c r="J125" s="17">
        <f t="shared" si="50"/>
        <v>457.4157443980979</v>
      </c>
      <c r="K125" s="17">
        <f t="shared" si="50"/>
        <v>481.55464392965598</v>
      </c>
      <c r="L125" s="17">
        <f t="shared" si="50"/>
        <v>544.61208254451856</v>
      </c>
      <c r="M125" s="17">
        <f t="shared" si="50"/>
        <v>555.81896874779898</v>
      </c>
      <c r="N125" s="17">
        <f t="shared" si="50"/>
        <v>533.05797853863749</v>
      </c>
      <c r="O125" s="17">
        <f t="shared" si="50"/>
        <v>605.74708005026946</v>
      </c>
      <c r="P125" s="17">
        <f t="shared" si="50"/>
        <v>711.35884195293886</v>
      </c>
      <c r="Q125" s="17">
        <f t="shared" si="50"/>
        <v>744.14995968790015</v>
      </c>
      <c r="R125" s="17">
        <f t="shared" si="50"/>
        <v>752.95071147378928</v>
      </c>
      <c r="S125" s="17">
        <f t="shared" si="50"/>
        <v>695.45232031414105</v>
      </c>
      <c r="T125" s="17">
        <f t="shared" si="50"/>
        <v>663.8546781358699</v>
      </c>
      <c r="U125" s="17">
        <f t="shared" si="50"/>
        <v>620.69142196931102</v>
      </c>
      <c r="V125" s="17">
        <f t="shared" si="50"/>
        <v>561.6630252911782</v>
      </c>
      <c r="W125" s="17">
        <f t="shared" si="50"/>
        <v>522.12486548831544</v>
      </c>
      <c r="X125" s="17">
        <f t="shared" si="50"/>
        <v>504.90538371355842</v>
      </c>
      <c r="Y125" s="17">
        <f t="shared" si="50"/>
        <v>507.38523682779248</v>
      </c>
      <c r="Z125" s="17">
        <f t="shared" si="50"/>
        <v>556.72469474432251</v>
      </c>
      <c r="AA125" s="17">
        <f t="shared" si="50"/>
        <v>565.83539391359079</v>
      </c>
      <c r="AB125" s="17">
        <f t="shared" si="50"/>
        <v>591.1973660994563</v>
      </c>
      <c r="AC125" s="17">
        <f t="shared" si="50"/>
        <v>590.16996314606229</v>
      </c>
      <c r="AD125" s="17">
        <f t="shared" si="50"/>
        <v>685.86313473339612</v>
      </c>
      <c r="AE125" s="17">
        <f t="shared" si="50"/>
        <v>689.44630187546818</v>
      </c>
      <c r="AF125" s="17">
        <f t="shared" si="50"/>
        <v>758.32861372969887</v>
      </c>
      <c r="AG125" s="17">
        <f t="shared" si="50"/>
        <v>724.26673912760282</v>
      </c>
      <c r="AH125" s="17">
        <f t="shared" si="50"/>
        <v>697.59317704177909</v>
      </c>
      <c r="AI125" s="17">
        <f t="shared" si="50"/>
        <v>792.31485130455098</v>
      </c>
      <c r="AJ125" s="17">
        <f t="shared" si="50"/>
        <v>865.2684083643361</v>
      </c>
      <c r="AK125" s="17">
        <f t="shared" si="50"/>
        <v>897.38811045890918</v>
      </c>
      <c r="AL125" s="17">
        <f t="shared" si="50"/>
        <v>934.4814951891583</v>
      </c>
      <c r="AM125" s="17">
        <f t="shared" si="50"/>
        <v>851.94505563423206</v>
      </c>
    </row>
    <row r="126" spans="1:39" x14ac:dyDescent="0.3">
      <c r="B126" s="19" t="s">
        <v>61</v>
      </c>
      <c r="C126" s="19" t="s">
        <v>60</v>
      </c>
      <c r="D126" s="19">
        <v>3.2885664019015932</v>
      </c>
      <c r="E126" s="19">
        <v>7.9417266563569608</v>
      </c>
      <c r="F126" s="19">
        <v>16.521016063670825</v>
      </c>
      <c r="G126" s="19">
        <v>27.793222223130083</v>
      </c>
      <c r="H126" s="19">
        <v>37.558974802894717</v>
      </c>
      <c r="I126" s="19">
        <v>42.029974271362398</v>
      </c>
      <c r="J126" s="19">
        <v>61.645305633293077</v>
      </c>
      <c r="K126" s="19">
        <v>68.69879695266583</v>
      </c>
      <c r="L126" s="19">
        <v>81.527430004789792</v>
      </c>
      <c r="M126" s="19">
        <v>86.739162934862264</v>
      </c>
      <c r="N126" s="19">
        <v>86.084673739189697</v>
      </c>
      <c r="O126" s="19">
        <v>100.85823589126183</v>
      </c>
      <c r="P126" s="19">
        <v>122.10495411531232</v>
      </c>
      <c r="Q126" s="19">
        <v>131.5112212501632</v>
      </c>
      <c r="R126" s="19">
        <v>136.60124498251827</v>
      </c>
      <c r="S126" s="19">
        <v>129.04640849109089</v>
      </c>
      <c r="T126" s="19">
        <v>125.55956087966287</v>
      </c>
      <c r="U126" s="19">
        <v>119.35722792313524</v>
      </c>
      <c r="V126" s="19">
        <v>109.54472611510826</v>
      </c>
      <c r="W126" s="19">
        <v>103.07963025489927</v>
      </c>
      <c r="X126" s="19">
        <v>92.559441853521932</v>
      </c>
      <c r="Y126" s="19">
        <v>89.606180261225987</v>
      </c>
      <c r="Z126" s="19">
        <v>93.394479792828307</v>
      </c>
      <c r="AA126" s="19">
        <v>89.839926402537614</v>
      </c>
      <c r="AB126" s="19">
        <v>93.202646752717385</v>
      </c>
      <c r="AC126" s="19">
        <v>95.150799937373307</v>
      </c>
      <c r="AD126" s="19">
        <v>108.93134399945947</v>
      </c>
      <c r="AE126" s="19">
        <v>111.89185978234784</v>
      </c>
      <c r="AF126" s="19">
        <v>126.08831077173332</v>
      </c>
      <c r="AG126" s="19">
        <v>121.9727666422947</v>
      </c>
      <c r="AH126" s="19">
        <v>120.59366440855608</v>
      </c>
      <c r="AI126" s="19">
        <v>140.09937689042334</v>
      </c>
      <c r="AJ126" s="19">
        <v>154.5650389529057</v>
      </c>
      <c r="AK126" s="19">
        <v>163.90763041477859</v>
      </c>
      <c r="AL126" s="19">
        <v>175.07827790594382</v>
      </c>
      <c r="AM126" s="19">
        <v>162.30284225149768</v>
      </c>
    </row>
    <row r="127" spans="1:39" x14ac:dyDescent="0.3">
      <c r="B127" s="19" t="s">
        <v>62</v>
      </c>
      <c r="C127" s="19" t="s">
        <v>60</v>
      </c>
      <c r="D127" s="19">
        <v>21.206417165203657</v>
      </c>
      <c r="E127" s="19">
        <v>13.516975137227872</v>
      </c>
      <c r="F127" s="19">
        <v>19.852301587950059</v>
      </c>
      <c r="G127" s="19">
        <v>23.854196731440599</v>
      </c>
      <c r="H127" s="19">
        <v>23.9025580020568</v>
      </c>
      <c r="I127" s="19">
        <v>19.68303714079336</v>
      </c>
      <c r="J127" s="19">
        <v>27.650556474812294</v>
      </c>
      <c r="K127" s="19">
        <v>25.704015332510249</v>
      </c>
      <c r="L127" s="19">
        <v>20.589810964847107</v>
      </c>
      <c r="M127" s="19">
        <v>17.917850763302063</v>
      </c>
      <c r="N127" s="19">
        <v>11.243995418266477</v>
      </c>
      <c r="O127" s="19">
        <v>33.12747037209693</v>
      </c>
      <c r="P127" s="19">
        <v>34.143057055037133</v>
      </c>
      <c r="Q127" s="19">
        <v>32.825212430745687</v>
      </c>
      <c r="R127" s="19">
        <v>30.564323029438338</v>
      </c>
      <c r="S127" s="19">
        <v>26.985589003839547</v>
      </c>
      <c r="T127" s="19">
        <v>24.627977061299802</v>
      </c>
      <c r="U127" s="19">
        <v>22.209913530489807</v>
      </c>
      <c r="V127" s="19">
        <v>19.550043646598809</v>
      </c>
      <c r="W127" s="19">
        <v>17.530960598372463</v>
      </c>
      <c r="X127" s="19">
        <v>14.701826267324769</v>
      </c>
      <c r="Y127" s="19">
        <v>12.803646395638925</v>
      </c>
      <c r="Z127" s="19">
        <v>11.352808277152928</v>
      </c>
      <c r="AA127" s="19">
        <v>8.8863834757267313</v>
      </c>
      <c r="AB127" s="19">
        <v>7.5564485337812339</v>
      </c>
      <c r="AC127" s="19">
        <v>6.8189391568841859</v>
      </c>
      <c r="AD127" s="19">
        <v>5.8154427915980378</v>
      </c>
      <c r="AE127" s="19">
        <v>5.1021140500090896</v>
      </c>
      <c r="AF127" s="19">
        <v>5.05375277939289</v>
      </c>
      <c r="AG127" s="19">
        <v>3.9293532375662421</v>
      </c>
      <c r="AH127" s="19">
        <v>24.954415637959148</v>
      </c>
      <c r="AI127" s="19">
        <v>17.676044410221063</v>
      </c>
      <c r="AJ127" s="19">
        <v>23.249680848738105</v>
      </c>
      <c r="AK127" s="19">
        <v>27.203214721612447</v>
      </c>
      <c r="AL127" s="19">
        <v>27.831911239623043</v>
      </c>
      <c r="AM127" s="19">
        <v>23.032055130965205</v>
      </c>
    </row>
    <row r="128" spans="1:39" x14ac:dyDescent="0.3">
      <c r="B128" s="19" t="s">
        <v>63</v>
      </c>
      <c r="C128" s="19" t="s">
        <v>60</v>
      </c>
      <c r="D128" s="19">
        <v>5.642148238556655</v>
      </c>
      <c r="E128" s="19">
        <v>11.049744314624741</v>
      </c>
      <c r="F128" s="19">
        <v>20.601095261324222</v>
      </c>
      <c r="G128" s="19">
        <v>31.760458456012351</v>
      </c>
      <c r="H128" s="19">
        <v>40.255921660924798</v>
      </c>
      <c r="I128" s="19">
        <v>42.072693393740046</v>
      </c>
      <c r="J128" s="19">
        <v>60.542668663243717</v>
      </c>
      <c r="K128" s="19">
        <v>65.643976692075867</v>
      </c>
      <c r="L128" s="19">
        <v>74.526330061917918</v>
      </c>
      <c r="M128" s="19">
        <v>77.65127416490138</v>
      </c>
      <c r="N128" s="19">
        <v>73.256846708242676</v>
      </c>
      <c r="O128" s="19">
        <v>90.120421772111584</v>
      </c>
      <c r="P128" s="19">
        <v>110.30480408495956</v>
      </c>
      <c r="Q128" s="19">
        <v>114.33813405435062</v>
      </c>
      <c r="R128" s="19">
        <v>118.05066759532089</v>
      </c>
      <c r="S128" s="19">
        <v>107.5337032786513</v>
      </c>
      <c r="T128" s="19">
        <v>98.238667066217673</v>
      </c>
      <c r="U128" s="19">
        <v>93.707216009479751</v>
      </c>
      <c r="V128" s="19">
        <v>84.229212989881503</v>
      </c>
      <c r="W128" s="19">
        <v>76.212526364069433</v>
      </c>
      <c r="X128" s="19">
        <v>76.432570145373134</v>
      </c>
      <c r="Y128" s="19">
        <v>73.023100566931035</v>
      </c>
      <c r="Z128" s="19">
        <v>75.025257170441719</v>
      </c>
      <c r="AA128" s="19">
        <v>80.585997270127777</v>
      </c>
      <c r="AB128" s="19">
        <v>82.09325687099934</v>
      </c>
      <c r="AC128" s="19">
        <v>78.396843753567779</v>
      </c>
      <c r="AD128" s="19">
        <v>98.628781315855008</v>
      </c>
      <c r="AE128" s="19">
        <v>99.825722763605967</v>
      </c>
      <c r="AF128" s="19">
        <v>106.06593871544963</v>
      </c>
      <c r="AG128" s="19">
        <v>107.62478367164513</v>
      </c>
      <c r="AH128" s="19">
        <v>101.53690572224251</v>
      </c>
      <c r="AI128" s="19">
        <v>117.53481404208144</v>
      </c>
      <c r="AJ128" s="19">
        <v>137.41210228651653</v>
      </c>
      <c r="AK128" s="19">
        <v>140.69341449782567</v>
      </c>
      <c r="AL128" s="19">
        <v>144.29955324344033</v>
      </c>
      <c r="AM128" s="19">
        <v>133.76324441852424</v>
      </c>
    </row>
    <row r="129" spans="2:39" x14ac:dyDescent="0.3">
      <c r="B129" s="19" t="s">
        <v>284</v>
      </c>
      <c r="C129" s="19" t="s">
        <v>60</v>
      </c>
      <c r="D129" s="17">
        <f t="shared" ref="D129:AM129" si="51">SUM(D125:D127)</f>
        <v>81.859091598675704</v>
      </c>
      <c r="E129" s="17">
        <f t="shared" si="51"/>
        <v>122.96742901548163</v>
      </c>
      <c r="F129" s="17">
        <f t="shared" si="51"/>
        <v>213.94576360790106</v>
      </c>
      <c r="G129" s="17">
        <f t="shared" si="51"/>
        <v>313.42305953714089</v>
      </c>
      <c r="H129" s="17">
        <f t="shared" si="51"/>
        <v>381.41109089556045</v>
      </c>
      <c r="I129" s="17">
        <f t="shared" si="51"/>
        <v>394.15172255558639</v>
      </c>
      <c r="J129" s="17">
        <f t="shared" si="51"/>
        <v>546.71160650620334</v>
      </c>
      <c r="K129" s="17">
        <f t="shared" si="51"/>
        <v>575.95745621483206</v>
      </c>
      <c r="L129" s="17">
        <f t="shared" si="51"/>
        <v>646.72932351415545</v>
      </c>
      <c r="M129" s="17">
        <f t="shared" si="51"/>
        <v>660.47598244596338</v>
      </c>
      <c r="N129" s="17">
        <f t="shared" si="51"/>
        <v>630.38664769609363</v>
      </c>
      <c r="O129" s="17">
        <f t="shared" si="51"/>
        <v>739.73278631362825</v>
      </c>
      <c r="P129" s="17">
        <f t="shared" si="51"/>
        <v>867.60685312328837</v>
      </c>
      <c r="Q129" s="17">
        <f t="shared" si="51"/>
        <v>908.48639336880899</v>
      </c>
      <c r="R129" s="17">
        <f t="shared" si="51"/>
        <v>920.11627948574596</v>
      </c>
      <c r="S129" s="17">
        <f t="shared" si="51"/>
        <v>851.48431780907151</v>
      </c>
      <c r="T129" s="17">
        <f t="shared" si="51"/>
        <v>814.04221607683257</v>
      </c>
      <c r="U129" s="17">
        <f t="shared" si="51"/>
        <v>762.25856342293605</v>
      </c>
      <c r="V129" s="17">
        <f t="shared" si="51"/>
        <v>690.75779505288529</v>
      </c>
      <c r="W129" s="17">
        <f t="shared" si="51"/>
        <v>642.73545634158711</v>
      </c>
      <c r="X129" s="17">
        <f t="shared" si="51"/>
        <v>612.16665183440512</v>
      </c>
      <c r="Y129" s="17">
        <f t="shared" si="51"/>
        <v>609.79506348465736</v>
      </c>
      <c r="Z129" s="17">
        <f t="shared" si="51"/>
        <v>661.47198281430371</v>
      </c>
      <c r="AA129" s="17">
        <f t="shared" si="51"/>
        <v>664.56170379185505</v>
      </c>
      <c r="AB129" s="17">
        <f t="shared" si="51"/>
        <v>691.95646138595487</v>
      </c>
      <c r="AC129" s="17">
        <f t="shared" si="51"/>
        <v>692.13970224031982</v>
      </c>
      <c r="AD129" s="17">
        <f t="shared" si="51"/>
        <v>800.60992152445363</v>
      </c>
      <c r="AE129" s="17">
        <f t="shared" si="51"/>
        <v>806.44027570782509</v>
      </c>
      <c r="AF129" s="17">
        <f t="shared" si="51"/>
        <v>889.47067728082504</v>
      </c>
      <c r="AG129" s="17">
        <f t="shared" si="51"/>
        <v>850.16885900746377</v>
      </c>
      <c r="AH129" s="17">
        <f t="shared" si="51"/>
        <v>843.14125708829431</v>
      </c>
      <c r="AI129" s="17">
        <f t="shared" si="51"/>
        <v>950.09027260519542</v>
      </c>
      <c r="AJ129" s="17">
        <f t="shared" si="51"/>
        <v>1043.0831281659798</v>
      </c>
      <c r="AK129" s="17">
        <f t="shared" si="51"/>
        <v>1088.4989555953002</v>
      </c>
      <c r="AL129" s="17">
        <f t="shared" si="51"/>
        <v>1137.3916843347251</v>
      </c>
      <c r="AM129" s="17">
        <f t="shared" si="51"/>
        <v>1037.2799530166949</v>
      </c>
    </row>
    <row r="155" spans="1:39" ht="17.25" thickBot="1" x14ac:dyDescent="0.35"/>
    <row r="156" spans="1:39" ht="18" thickBot="1" x14ac:dyDescent="0.35">
      <c r="D156" s="18">
        <v>2015</v>
      </c>
      <c r="E156" s="18">
        <v>2016</v>
      </c>
      <c r="F156" s="18">
        <v>2017</v>
      </c>
      <c r="G156" s="18">
        <v>2018</v>
      </c>
      <c r="H156" s="18">
        <v>2019</v>
      </c>
      <c r="I156" s="18">
        <v>2020</v>
      </c>
      <c r="J156" s="18">
        <v>2021</v>
      </c>
      <c r="K156" s="18">
        <v>2022</v>
      </c>
      <c r="L156" s="18">
        <v>2023</v>
      </c>
      <c r="M156" s="18">
        <v>2024</v>
      </c>
      <c r="N156" s="18">
        <v>2025</v>
      </c>
      <c r="O156" s="18">
        <v>2026</v>
      </c>
      <c r="P156" s="18">
        <v>2027</v>
      </c>
      <c r="Q156" s="18">
        <v>2028</v>
      </c>
      <c r="R156" s="18">
        <v>2029</v>
      </c>
      <c r="S156" s="18">
        <v>2030</v>
      </c>
      <c r="T156" s="18">
        <v>2031</v>
      </c>
      <c r="U156" s="18">
        <v>2032</v>
      </c>
      <c r="V156" s="18">
        <v>2033</v>
      </c>
      <c r="W156" s="18">
        <v>2034</v>
      </c>
      <c r="X156" s="18">
        <v>2035</v>
      </c>
      <c r="Y156" s="18">
        <v>2036</v>
      </c>
      <c r="Z156" s="18">
        <v>2037</v>
      </c>
      <c r="AA156" s="18">
        <v>2038</v>
      </c>
      <c r="AB156" s="18">
        <v>2039</v>
      </c>
      <c r="AC156" s="18">
        <v>2040</v>
      </c>
      <c r="AD156" s="18">
        <v>2041</v>
      </c>
      <c r="AE156" s="18">
        <v>2042</v>
      </c>
      <c r="AF156" s="18">
        <v>2043</v>
      </c>
      <c r="AG156" s="18">
        <v>2044</v>
      </c>
      <c r="AH156" s="18">
        <v>2045</v>
      </c>
      <c r="AI156" s="18">
        <v>2046</v>
      </c>
      <c r="AJ156" s="18">
        <v>2047</v>
      </c>
      <c r="AK156" s="18">
        <v>2048</v>
      </c>
      <c r="AL156" s="18">
        <v>2049</v>
      </c>
      <c r="AM156" s="18">
        <v>2050</v>
      </c>
    </row>
    <row r="157" spans="1:39" ht="20.25" x14ac:dyDescent="0.35">
      <c r="A157" s="43" t="s">
        <v>175</v>
      </c>
      <c r="B157" s="13" t="s">
        <v>162</v>
      </c>
      <c r="C157" s="13" t="s">
        <v>163</v>
      </c>
      <c r="D157" s="47">
        <f>(D123/D42)*10^6</f>
        <v>362.70952962149926</v>
      </c>
      <c r="E157" s="47">
        <f t="shared" ref="E157:V157" si="52">(E123/E42)*10^6</f>
        <v>362.70952962149926</v>
      </c>
      <c r="F157" s="47">
        <f t="shared" si="52"/>
        <v>362.70952962149926</v>
      </c>
      <c r="G157" s="47">
        <f>(G123/G42)*10^6</f>
        <v>362.70952962149926</v>
      </c>
      <c r="H157" s="47">
        <f t="shared" si="52"/>
        <v>362.70952962149926</v>
      </c>
      <c r="I157" s="47">
        <f t="shared" si="52"/>
        <v>362.70952962149926</v>
      </c>
      <c r="J157" s="47">
        <f t="shared" si="52"/>
        <v>362.70952962149926</v>
      </c>
      <c r="K157" s="47">
        <f t="shared" si="52"/>
        <v>362.70952962149926</v>
      </c>
      <c r="L157" s="47">
        <f t="shared" si="52"/>
        <v>362.70952962149926</v>
      </c>
      <c r="M157" s="47">
        <f t="shared" si="52"/>
        <v>362.70952962149926</v>
      </c>
      <c r="N157" s="47">
        <f t="shared" si="52"/>
        <v>362.70952962149926</v>
      </c>
      <c r="O157" s="47">
        <f t="shared" si="52"/>
        <v>362.70952962149926</v>
      </c>
      <c r="P157" s="47">
        <f t="shared" si="52"/>
        <v>362.70952962149926</v>
      </c>
      <c r="Q157" s="47">
        <f t="shared" si="52"/>
        <v>362.70952962149926</v>
      </c>
      <c r="R157" s="47">
        <f t="shared" si="52"/>
        <v>362.70952962149926</v>
      </c>
      <c r="S157" s="47">
        <f t="shared" si="52"/>
        <v>362.70952962149926</v>
      </c>
      <c r="T157" s="47">
        <f t="shared" si="52"/>
        <v>362.70952962149926</v>
      </c>
      <c r="U157" s="47">
        <f t="shared" si="52"/>
        <v>362.70952962149926</v>
      </c>
      <c r="V157" s="47">
        <f t="shared" si="52"/>
        <v>362.70952962149926</v>
      </c>
      <c r="W157" s="47">
        <f>(W123/W42)*10^6</f>
        <v>362.70952962149926</v>
      </c>
      <c r="X157" s="47">
        <f t="shared" ref="X157:AM157" si="53">(X123/X42)*10^6</f>
        <v>362.70952962149926</v>
      </c>
      <c r="Y157" s="47">
        <f t="shared" si="53"/>
        <v>362.70952962149926</v>
      </c>
      <c r="Z157" s="47">
        <f t="shared" si="53"/>
        <v>362.70952962149926</v>
      </c>
      <c r="AA157" s="47">
        <f t="shared" si="53"/>
        <v>362.70952962149926</v>
      </c>
      <c r="AB157" s="47">
        <f t="shared" si="53"/>
        <v>362.70952962149926</v>
      </c>
      <c r="AC157" s="47">
        <f t="shared" si="53"/>
        <v>362.70952962149926</v>
      </c>
      <c r="AD157" s="47">
        <f t="shared" si="53"/>
        <v>362.70952962149926</v>
      </c>
      <c r="AE157" s="47">
        <f t="shared" si="53"/>
        <v>362.70952962149926</v>
      </c>
      <c r="AF157" s="47">
        <f t="shared" si="53"/>
        <v>362.70952962149926</v>
      </c>
      <c r="AG157" s="47">
        <f t="shared" si="53"/>
        <v>362.70952962149926</v>
      </c>
      <c r="AH157" s="47">
        <f t="shared" si="53"/>
        <v>362.70952962149926</v>
      </c>
      <c r="AI157" s="47">
        <f t="shared" si="53"/>
        <v>362.70952962149926</v>
      </c>
      <c r="AJ157" s="47">
        <f t="shared" si="53"/>
        <v>362.70952962149926</v>
      </c>
      <c r="AK157" s="47">
        <f t="shared" si="53"/>
        <v>362.70952962149926</v>
      </c>
      <c r="AL157" s="47">
        <f t="shared" si="53"/>
        <v>362.70952962149926</v>
      </c>
      <c r="AM157" s="47">
        <f t="shared" si="53"/>
        <v>362.70952962149926</v>
      </c>
    </row>
    <row r="158" spans="1:39" x14ac:dyDescent="0.3">
      <c r="B158" s="13" t="s">
        <v>164</v>
      </c>
      <c r="C158" s="13" t="s">
        <v>163</v>
      </c>
      <c r="D158" s="47">
        <f>(D126/D45)*10^6</f>
        <v>806.02117693666503</v>
      </c>
      <c r="E158" s="47">
        <f t="shared" ref="E158:V158" si="54">(E126/E45)*10^6</f>
        <v>806.02117693666503</v>
      </c>
      <c r="F158" s="47">
        <f t="shared" si="54"/>
        <v>806.02117693666503</v>
      </c>
      <c r="G158" s="47">
        <f>(G126/G45)*10^6</f>
        <v>806.02117693666503</v>
      </c>
      <c r="H158" s="47">
        <f t="shared" si="54"/>
        <v>806.02117693666503</v>
      </c>
      <c r="I158" s="47">
        <f t="shared" si="54"/>
        <v>806.02117693666503</v>
      </c>
      <c r="J158" s="47">
        <f t="shared" si="54"/>
        <v>806.02117693666503</v>
      </c>
      <c r="K158" s="47">
        <f t="shared" si="54"/>
        <v>806.02117693666492</v>
      </c>
      <c r="L158" s="47">
        <f t="shared" si="54"/>
        <v>806.02117693666503</v>
      </c>
      <c r="M158" s="47">
        <f t="shared" si="54"/>
        <v>806.02117693666492</v>
      </c>
      <c r="N158" s="47">
        <f t="shared" si="54"/>
        <v>806.02117693666503</v>
      </c>
      <c r="O158" s="47">
        <f t="shared" si="54"/>
        <v>806.02117693666492</v>
      </c>
      <c r="P158" s="47">
        <f t="shared" si="54"/>
        <v>806.02117693666503</v>
      </c>
      <c r="Q158" s="47">
        <f t="shared" si="54"/>
        <v>806.02117693666503</v>
      </c>
      <c r="R158" s="47">
        <f t="shared" si="54"/>
        <v>806.02117693666514</v>
      </c>
      <c r="S158" s="47">
        <f t="shared" si="54"/>
        <v>806.02117693666503</v>
      </c>
      <c r="T158" s="47">
        <f t="shared" si="54"/>
        <v>806.02117693666503</v>
      </c>
      <c r="U158" s="47">
        <f t="shared" si="54"/>
        <v>806.02117693666503</v>
      </c>
      <c r="V158" s="47">
        <f t="shared" si="54"/>
        <v>806.02117693666492</v>
      </c>
      <c r="W158" s="47">
        <f>(W126/W45)*10^6</f>
        <v>806.02117693666492</v>
      </c>
      <c r="X158" s="47">
        <f t="shared" ref="X158:AM158" si="55">(X126/X45)*10^6</f>
        <v>806.02117693666503</v>
      </c>
      <c r="Y158" s="47">
        <f t="shared" si="55"/>
        <v>806.02117693666503</v>
      </c>
      <c r="Z158" s="47">
        <f t="shared" si="55"/>
        <v>806.02117693666492</v>
      </c>
      <c r="AA158" s="47">
        <f t="shared" si="55"/>
        <v>806.02117693666492</v>
      </c>
      <c r="AB158" s="47">
        <f t="shared" si="55"/>
        <v>806.02117693666503</v>
      </c>
      <c r="AC158" s="47">
        <f t="shared" si="55"/>
        <v>806.02117693666503</v>
      </c>
      <c r="AD158" s="47">
        <f t="shared" si="55"/>
        <v>806.02117693666503</v>
      </c>
      <c r="AE158" s="47">
        <f t="shared" si="55"/>
        <v>806.02117693666503</v>
      </c>
      <c r="AF158" s="47">
        <f t="shared" si="55"/>
        <v>806.02117693666503</v>
      </c>
      <c r="AG158" s="47">
        <f t="shared" si="55"/>
        <v>806.02117693666492</v>
      </c>
      <c r="AH158" s="47">
        <f t="shared" si="55"/>
        <v>806.02117693666503</v>
      </c>
      <c r="AI158" s="47">
        <f t="shared" si="55"/>
        <v>806.0211769366648</v>
      </c>
      <c r="AJ158" s="47">
        <f t="shared" si="55"/>
        <v>806.02117693666503</v>
      </c>
      <c r="AK158" s="47">
        <f t="shared" si="55"/>
        <v>806.02117693666503</v>
      </c>
      <c r="AL158" s="47">
        <f t="shared" si="55"/>
        <v>806.02117693666503</v>
      </c>
      <c r="AM158" s="47">
        <f t="shared" si="55"/>
        <v>806.02117693666503</v>
      </c>
    </row>
    <row r="160" spans="1:39" s="42" customFormat="1" ht="21" thickBot="1" x14ac:dyDescent="0.4">
      <c r="A160" s="42" t="s">
        <v>275</v>
      </c>
    </row>
    <row r="161" spans="1:39" ht="17.25" thickBot="1" x14ac:dyDescent="0.35"/>
    <row r="162" spans="1:39" ht="21" thickBot="1" x14ac:dyDescent="0.4">
      <c r="A162" s="43" t="s">
        <v>65</v>
      </c>
      <c r="B162" s="18" t="s">
        <v>64</v>
      </c>
      <c r="C162" s="18" t="s">
        <v>26</v>
      </c>
      <c r="D162" s="18">
        <v>2015</v>
      </c>
      <c r="E162" s="18">
        <v>2016</v>
      </c>
      <c r="F162" s="18">
        <v>2017</v>
      </c>
      <c r="G162" s="18">
        <v>2018</v>
      </c>
      <c r="H162" s="18">
        <v>2019</v>
      </c>
      <c r="I162" s="18">
        <v>2020</v>
      </c>
      <c r="J162" s="18">
        <v>2021</v>
      </c>
      <c r="K162" s="18">
        <v>2022</v>
      </c>
      <c r="L162" s="18">
        <v>2023</v>
      </c>
      <c r="M162" s="18">
        <v>2024</v>
      </c>
      <c r="N162" s="18">
        <v>2025</v>
      </c>
      <c r="O162" s="18">
        <v>2026</v>
      </c>
      <c r="P162" s="18">
        <v>2027</v>
      </c>
      <c r="Q162" s="18">
        <v>2028</v>
      </c>
      <c r="R162" s="18">
        <v>2029</v>
      </c>
      <c r="S162" s="18">
        <v>2030</v>
      </c>
      <c r="T162" s="18">
        <v>2031</v>
      </c>
      <c r="U162" s="18">
        <v>2032</v>
      </c>
      <c r="V162" s="18">
        <v>2033</v>
      </c>
      <c r="W162" s="18">
        <v>2034</v>
      </c>
      <c r="X162" s="18">
        <v>2035</v>
      </c>
      <c r="Y162" s="18">
        <v>2036</v>
      </c>
      <c r="Z162" s="18">
        <v>2037</v>
      </c>
      <c r="AA162" s="18">
        <v>2038</v>
      </c>
      <c r="AB162" s="18">
        <v>2039</v>
      </c>
      <c r="AC162" s="18">
        <v>2040</v>
      </c>
      <c r="AD162" s="18">
        <v>2041</v>
      </c>
      <c r="AE162" s="18">
        <v>2042</v>
      </c>
      <c r="AF162" s="18">
        <v>2043</v>
      </c>
      <c r="AG162" s="18">
        <v>2044</v>
      </c>
      <c r="AH162" s="18">
        <v>2045</v>
      </c>
      <c r="AI162" s="18">
        <v>2046</v>
      </c>
      <c r="AJ162" s="18">
        <v>2047</v>
      </c>
      <c r="AK162" s="18">
        <v>2048</v>
      </c>
      <c r="AL162" s="18">
        <v>2049</v>
      </c>
      <c r="AM162" s="18">
        <v>2050</v>
      </c>
    </row>
    <row r="163" spans="1:39" x14ac:dyDescent="0.3">
      <c r="B163" s="58" t="s">
        <v>59</v>
      </c>
      <c r="C163" s="58" t="s">
        <v>60</v>
      </c>
      <c r="D163" s="58">
        <v>1.4341027007892611</v>
      </c>
      <c r="E163" s="58">
        <v>3.8005092298792107</v>
      </c>
      <c r="F163" s="58">
        <v>7.7472609890820134</v>
      </c>
      <c r="G163" s="58">
        <v>13.368379234903738</v>
      </c>
      <c r="H163" s="58">
        <v>20.072498942951473</v>
      </c>
      <c r="I163" s="58">
        <v>57.373103941526665</v>
      </c>
      <c r="J163" s="58">
        <v>107.72225237980838</v>
      </c>
      <c r="K163" s="58">
        <v>159.94526810808628</v>
      </c>
      <c r="L163" s="58">
        <v>218.24235655351751</v>
      </c>
      <c r="M163" s="58">
        <v>277.10903345112558</v>
      </c>
      <c r="N163" s="58">
        <v>333.08713277355673</v>
      </c>
      <c r="O163" s="58">
        <v>396.1784396302379</v>
      </c>
      <c r="P163" s="58">
        <v>469.66487742145813</v>
      </c>
      <c r="Q163" s="58">
        <v>545.97676141759553</v>
      </c>
      <c r="R163" s="58">
        <v>622.69446365792408</v>
      </c>
      <c r="S163" s="58">
        <v>693.18033512695581</v>
      </c>
      <c r="T163" s="58">
        <v>760.15809468742066</v>
      </c>
      <c r="U163" s="58">
        <v>822.53755875579577</v>
      </c>
      <c r="V163" s="58">
        <v>878.80052628411829</v>
      </c>
      <c r="W163" s="58">
        <v>930.95423221756107</v>
      </c>
      <c r="X163" s="58">
        <v>979.82306234037981</v>
      </c>
      <c r="Y163" s="58">
        <v>1027.8819380407078</v>
      </c>
      <c r="Z163" s="58">
        <v>1079.1221433605531</v>
      </c>
      <c r="AA163" s="58">
        <v>1129.452787282826</v>
      </c>
      <c r="AB163" s="58">
        <v>1181.0655773720489</v>
      </c>
      <c r="AC163" s="58">
        <v>1201.8458844123315</v>
      </c>
      <c r="AD163" s="58">
        <v>1218.8232837374073</v>
      </c>
      <c r="AE163" s="58">
        <v>1234.114612440851</v>
      </c>
      <c r="AF163" s="58">
        <v>1249.8900171435926</v>
      </c>
      <c r="AG163" s="58">
        <v>1261.6073434093964</v>
      </c>
      <c r="AH163" s="58">
        <v>1273.4715844702678</v>
      </c>
      <c r="AI163" s="58">
        <v>1287.2603305996536</v>
      </c>
      <c r="AJ163" s="58">
        <v>1297.5361793146508</v>
      </c>
      <c r="AK163" s="58">
        <v>1307.895904637408</v>
      </c>
      <c r="AL163" s="58">
        <v>1321.2271045932455</v>
      </c>
      <c r="AM163" s="58">
        <v>1332.6746671312656</v>
      </c>
    </row>
    <row r="164" spans="1:39" x14ac:dyDescent="0.3">
      <c r="B164" s="19" t="s">
        <v>172</v>
      </c>
      <c r="C164" s="19" t="s">
        <v>60</v>
      </c>
      <c r="D164" s="17">
        <f t="shared" ref="D164:AM164" si="56">(D196*D12)/10^6</f>
        <v>0.9465077825209125</v>
      </c>
      <c r="E164" s="17">
        <f t="shared" si="56"/>
        <v>2.444440970274592</v>
      </c>
      <c r="F164" s="17">
        <f t="shared" si="56"/>
        <v>4.9354028937530625</v>
      </c>
      <c r="G164" s="17">
        <f t="shared" si="56"/>
        <v>8.4781095387007923</v>
      </c>
      <c r="H164" s="17">
        <f t="shared" si="56"/>
        <v>12.697771481652682</v>
      </c>
      <c r="I164" s="17">
        <f t="shared" si="56"/>
        <v>92.612549019531372</v>
      </c>
      <c r="J164" s="17">
        <f t="shared" si="56"/>
        <v>124.08496507104014</v>
      </c>
      <c r="K164" s="17">
        <f t="shared" si="56"/>
        <v>156.71877982394722</v>
      </c>
      <c r="L164" s="17">
        <f t="shared" si="56"/>
        <v>193.16679898321456</v>
      </c>
      <c r="M164" s="17">
        <f t="shared" si="56"/>
        <v>229.97328703154145</v>
      </c>
      <c r="N164" s="17">
        <f t="shared" si="56"/>
        <v>264.97184384963896</v>
      </c>
      <c r="O164" s="17">
        <f t="shared" si="56"/>
        <v>304.44562433731863</v>
      </c>
      <c r="P164" s="17">
        <f t="shared" si="56"/>
        <v>350.46145743294653</v>
      </c>
      <c r="Q164" s="17">
        <f t="shared" si="56"/>
        <v>398.2651106598521</v>
      </c>
      <c r="R164" s="17">
        <f t="shared" si="56"/>
        <v>446.33690709774925</v>
      </c>
      <c r="S164" s="17">
        <f t="shared" si="56"/>
        <v>490.50585528950182</v>
      </c>
      <c r="T164" s="17">
        <f t="shared" si="56"/>
        <v>532.48323346920154</v>
      </c>
      <c r="U164" s="17">
        <f t="shared" si="56"/>
        <v>571.58354095638003</v>
      </c>
      <c r="V164" s="17">
        <f t="shared" si="56"/>
        <v>606.85244759056854</v>
      </c>
      <c r="W164" s="17">
        <f t="shared" si="56"/>
        <v>639.54924633747783</v>
      </c>
      <c r="X164" s="17">
        <f t="shared" si="56"/>
        <v>667.31900777047645</v>
      </c>
      <c r="Y164" s="17">
        <f t="shared" si="56"/>
        <v>692.29510203891743</v>
      </c>
      <c r="Z164" s="17">
        <f t="shared" si="56"/>
        <v>715.32653036208148</v>
      </c>
      <c r="AA164" s="17">
        <f t="shared" si="56"/>
        <v>733.40639506985406</v>
      </c>
      <c r="AB164" s="17">
        <f t="shared" si="56"/>
        <v>749.27499606980109</v>
      </c>
      <c r="AC164" s="17">
        <f t="shared" si="56"/>
        <v>764.28238079823348</v>
      </c>
      <c r="AD164" s="17">
        <f t="shared" si="56"/>
        <v>777.13655396553077</v>
      </c>
      <c r="AE164" s="17">
        <f t="shared" si="56"/>
        <v>788.69028314188711</v>
      </c>
      <c r="AF164" s="17">
        <f t="shared" si="56"/>
        <v>800.48011920647559</v>
      </c>
      <c r="AG164" s="17">
        <f t="shared" si="56"/>
        <v>809.48889324510981</v>
      </c>
      <c r="AH164" s="17">
        <f t="shared" si="56"/>
        <v>818.3570012625911</v>
      </c>
      <c r="AI164" s="17">
        <f t="shared" si="56"/>
        <v>828.45535345543476</v>
      </c>
      <c r="AJ164" s="17">
        <f t="shared" si="56"/>
        <v>836.34879923795245</v>
      </c>
      <c r="AK164" s="17">
        <f t="shared" si="56"/>
        <v>844.19112395772811</v>
      </c>
      <c r="AL164" s="17">
        <f t="shared" si="56"/>
        <v>853.81640872440471</v>
      </c>
      <c r="AM164" s="17">
        <f t="shared" si="56"/>
        <v>862.06413794622347</v>
      </c>
    </row>
    <row r="165" spans="1:39" x14ac:dyDescent="0.3">
      <c r="B165" s="19" t="s">
        <v>167</v>
      </c>
      <c r="C165" s="19" t="s">
        <v>60</v>
      </c>
      <c r="D165" s="17">
        <f t="shared" ref="D165:AM165" si="57">(D197*D13)/10^6</f>
        <v>0.80309751244198613</v>
      </c>
      <c r="E165" s="17">
        <f t="shared" si="57"/>
        <v>2.1476892214458521</v>
      </c>
      <c r="F165" s="17">
        <f t="shared" si="57"/>
        <v>4.4228093274652105</v>
      </c>
      <c r="G165" s="17">
        <f t="shared" si="57"/>
        <v>7.7015504664926846</v>
      </c>
      <c r="H165" s="17">
        <f t="shared" si="57"/>
        <v>11.647356606585776</v>
      </c>
      <c r="I165" s="17">
        <f t="shared" si="57"/>
        <v>35.906711661956415</v>
      </c>
      <c r="J165" s="17">
        <f t="shared" si="57"/>
        <v>67.612879685902385</v>
      </c>
      <c r="K165" s="17">
        <f t="shared" si="57"/>
        <v>99.843292820778615</v>
      </c>
      <c r="L165" s="17">
        <f t="shared" si="57"/>
        <v>135.4143258443176</v>
      </c>
      <c r="M165" s="17">
        <f t="shared" si="57"/>
        <v>171.0850175577294</v>
      </c>
      <c r="N165" s="17">
        <f t="shared" si="57"/>
        <v>204.86904882926009</v>
      </c>
      <c r="O165" s="17">
        <f t="shared" si="57"/>
        <v>242.85972942546914</v>
      </c>
      <c r="P165" s="17">
        <f t="shared" si="57"/>
        <v>287.04954835989145</v>
      </c>
      <c r="Q165" s="17">
        <f t="shared" si="57"/>
        <v>332.9039325496708</v>
      </c>
      <c r="R165" s="17">
        <f t="shared" si="57"/>
        <v>378.99236771913758</v>
      </c>
      <c r="S165" s="17">
        <f t="shared" si="57"/>
        <v>421.33989241432158</v>
      </c>
      <c r="T165" s="17">
        <f t="shared" si="57"/>
        <v>461.59154134914519</v>
      </c>
      <c r="U165" s="17">
        <f t="shared" si="57"/>
        <v>499.09406260066555</v>
      </c>
      <c r="V165" s="17">
        <f t="shared" si="57"/>
        <v>532.93297604485019</v>
      </c>
      <c r="W165" s="17">
        <f t="shared" si="57"/>
        <v>564.31367907947038</v>
      </c>
      <c r="X165" s="17">
        <f t="shared" si="57"/>
        <v>592.06199395139379</v>
      </c>
      <c r="Y165" s="17">
        <f t="shared" si="57"/>
        <v>618.55096369191244</v>
      </c>
      <c r="Z165" s="17">
        <f t="shared" si="57"/>
        <v>645.75772093584931</v>
      </c>
      <c r="AA165" s="17">
        <f t="shared" si="57"/>
        <v>671.53576705962257</v>
      </c>
      <c r="AB165" s="17">
        <f t="shared" si="57"/>
        <v>697.97425779401726</v>
      </c>
      <c r="AC165" s="17">
        <f t="shared" si="57"/>
        <v>711.99993192879356</v>
      </c>
      <c r="AD165" s="17">
        <f t="shared" si="57"/>
        <v>723.98900471054969</v>
      </c>
      <c r="AE165" s="17">
        <f t="shared" si="57"/>
        <v>734.80053328472582</v>
      </c>
      <c r="AF165" s="17">
        <f t="shared" si="57"/>
        <v>745.88620901110016</v>
      </c>
      <c r="AG165" s="17">
        <f t="shared" si="57"/>
        <v>754.37760426454406</v>
      </c>
      <c r="AH165" s="17">
        <f t="shared" si="57"/>
        <v>762.77450914814199</v>
      </c>
      <c r="AI165" s="17">
        <f t="shared" si="57"/>
        <v>772.3798418435232</v>
      </c>
      <c r="AJ165" s="17">
        <f t="shared" si="57"/>
        <v>779.9384902193359</v>
      </c>
      <c r="AK165" s="17">
        <f t="shared" si="57"/>
        <v>787.48721049507685</v>
      </c>
      <c r="AL165" s="17">
        <f t="shared" si="57"/>
        <v>796.75834985886593</v>
      </c>
      <c r="AM165" s="17">
        <f t="shared" si="57"/>
        <v>804.72654159750812</v>
      </c>
    </row>
    <row r="166" spans="1:39" x14ac:dyDescent="0.3">
      <c r="B166" s="19" t="s">
        <v>61</v>
      </c>
      <c r="C166" s="19" t="s">
        <v>60</v>
      </c>
      <c r="D166" s="19">
        <v>4.6039929626622303E-2</v>
      </c>
      <c r="E166" s="19">
        <v>0.15181436975314314</v>
      </c>
      <c r="F166" s="19">
        <v>0.3648104333415263</v>
      </c>
      <c r="G166" s="19">
        <v>0.71508534006132751</v>
      </c>
      <c r="H166" s="19">
        <v>1.1810548925151065</v>
      </c>
      <c r="I166" s="19">
        <v>3.8798682690880462</v>
      </c>
      <c r="J166" s="19">
        <v>7.789570345357224</v>
      </c>
      <c r="K166" s="19">
        <v>12.105591551583226</v>
      </c>
      <c r="L166" s="19">
        <v>17.185865408106416</v>
      </c>
      <c r="M166" s="19">
        <v>22.55528576894611</v>
      </c>
      <c r="N166" s="19">
        <v>27.856377396139539</v>
      </c>
      <c r="O166" s="19">
        <v>34.036164121055528</v>
      </c>
      <c r="P166" s="19">
        <v>41.480715922158595</v>
      </c>
      <c r="Q166" s="19">
        <v>49.463450606693655</v>
      </c>
      <c r="R166" s="19">
        <v>57.723249459687374</v>
      </c>
      <c r="S166" s="19">
        <v>65.501792362045109</v>
      </c>
      <c r="T166" s="19">
        <v>73.049825064771682</v>
      </c>
      <c r="U166" s="19">
        <v>80.208576217988949</v>
      </c>
      <c r="V166" s="19">
        <v>86.766222923087781</v>
      </c>
      <c r="W166" s="19">
        <v>92.9265957325279</v>
      </c>
      <c r="X166" s="19">
        <v>98.404504283306011</v>
      </c>
      <c r="Y166" s="19">
        <v>103.63964289411575</v>
      </c>
      <c r="Z166" s="19">
        <v>108.98641203326348</v>
      </c>
      <c r="AA166" s="19">
        <v>113.97822472038625</v>
      </c>
      <c r="AB166" s="19">
        <v>119.04810102807274</v>
      </c>
      <c r="AC166" s="19">
        <v>121.99471909150637</v>
      </c>
      <c r="AD166" s="19">
        <v>124.54046407117238</v>
      </c>
      <c r="AE166" s="19">
        <v>126.84775144082327</v>
      </c>
      <c r="AF166" s="19">
        <v>129.22203847725464</v>
      </c>
      <c r="AG166" s="19">
        <v>131.05582798293315</v>
      </c>
      <c r="AH166" s="19">
        <v>132.86905792942653</v>
      </c>
      <c r="AI166" s="19">
        <v>134.94480311813953</v>
      </c>
      <c r="AJ166" s="19">
        <v>136.59727349507125</v>
      </c>
      <c r="AK166" s="19">
        <v>138.24986790418302</v>
      </c>
      <c r="AL166" s="19">
        <v>140.26965995094068</v>
      </c>
      <c r="AM166" s="19">
        <v>142.01054419545591</v>
      </c>
    </row>
    <row r="167" spans="1:39" x14ac:dyDescent="0.3">
      <c r="B167" s="19" t="s">
        <v>62</v>
      </c>
      <c r="C167" s="19" t="s">
        <v>60</v>
      </c>
      <c r="D167" s="19">
        <v>2.4740820026070933</v>
      </c>
      <c r="E167" s="19">
        <v>3.985988085466345</v>
      </c>
      <c r="F167" s="19">
        <v>6.1249538012209905</v>
      </c>
      <c r="G167" s="19">
        <v>8.6212313816921746</v>
      </c>
      <c r="H167" s="19">
        <v>11.07080538044627</v>
      </c>
      <c r="I167" s="19">
        <v>13.06069894127168</v>
      </c>
      <c r="J167" s="19">
        <v>15.812891530327684</v>
      </c>
      <c r="K167" s="19">
        <v>18.341028037875525</v>
      </c>
      <c r="L167" s="19">
        <v>20.349493892801743</v>
      </c>
      <c r="M167" s="19">
        <v>22.08606391932701</v>
      </c>
      <c r="N167" s="19">
        <v>23.171721656935006</v>
      </c>
      <c r="O167" s="19">
        <v>26.338477048708413</v>
      </c>
      <c r="P167" s="19">
        <v>29.573209469553472</v>
      </c>
      <c r="Q167" s="19">
        <v>32.659527907276903</v>
      </c>
      <c r="R167" s="19">
        <v>35.515024945731589</v>
      </c>
      <c r="S167" s="19">
        <v>38.023224989094885</v>
      </c>
      <c r="T167" s="19">
        <v>40.302316979498229</v>
      </c>
      <c r="U167" s="19">
        <v>42.350046621632373</v>
      </c>
      <c r="V167" s="19">
        <v>44.146977422772167</v>
      </c>
      <c r="W167" s="19">
        <v>45.754061295145831</v>
      </c>
      <c r="X167" s="19">
        <v>47.098913505944601</v>
      </c>
      <c r="Y167" s="19">
        <v>48.26801474216326</v>
      </c>
      <c r="Z167" s="19">
        <v>49.303023594387149</v>
      </c>
      <c r="AA167" s="19">
        <v>50.112206606567739</v>
      </c>
      <c r="AB167" s="19">
        <v>50.799600465177427</v>
      </c>
      <c r="AC167" s="19">
        <v>51.419354104343874</v>
      </c>
      <c r="AD167" s="19">
        <v>51.947507888983871</v>
      </c>
      <c r="AE167" s="19">
        <v>52.410577273167597</v>
      </c>
      <c r="AF167" s="19">
        <v>52.868965756884357</v>
      </c>
      <c r="AG167" s="19">
        <v>53.225193664213315</v>
      </c>
      <c r="AH167" s="19">
        <v>53.006597023218504</v>
      </c>
      <c r="AI167" s="19">
        <v>53.089041136710172</v>
      </c>
      <c r="AJ167" s="19">
        <v>53.041696043320329</v>
      </c>
      <c r="AK167" s="19">
        <v>52.985578954132265</v>
      </c>
      <c r="AL167" s="19">
        <v>53.025453086833679</v>
      </c>
      <c r="AM167" s="19">
        <v>53.091022486558622</v>
      </c>
    </row>
    <row r="168" spans="1:39" x14ac:dyDescent="0.3">
      <c r="B168" s="19" t="s">
        <v>63</v>
      </c>
      <c r="C168" s="19" t="s">
        <v>60</v>
      </c>
      <c r="D168" s="19">
        <v>7.8990075339793173E-2</v>
      </c>
      <c r="E168" s="19">
        <v>0.22696837246963433</v>
      </c>
      <c r="F168" s="19">
        <v>0.49482082237348618</v>
      </c>
      <c r="G168" s="19">
        <v>0.89924280736762496</v>
      </c>
      <c r="H168" s="19">
        <v>1.4044214129257495</v>
      </c>
      <c r="I168" s="19">
        <v>4.14600243194249</v>
      </c>
      <c r="J168" s="19">
        <v>8.0453771752906462</v>
      </c>
      <c r="K168" s="19">
        <v>12.235306459421711</v>
      </c>
      <c r="L168" s="19">
        <v>16.955588778064751</v>
      </c>
      <c r="M168" s="19">
        <v>21.842893403419151</v>
      </c>
      <c r="N168" s="19">
        <v>26.431207158807567</v>
      </c>
      <c r="O168" s="19">
        <v>32.047574584648359</v>
      </c>
      <c r="P168" s="19">
        <v>38.887065128371582</v>
      </c>
      <c r="Q168" s="19">
        <v>45.945575783572124</v>
      </c>
      <c r="R168" s="19">
        <v>53.205172501092875</v>
      </c>
      <c r="S168" s="19">
        <v>59.797751739097514</v>
      </c>
      <c r="T168" s="19">
        <v>65.805389430329313</v>
      </c>
      <c r="U168" s="19">
        <v>71.523454871648099</v>
      </c>
      <c r="V168" s="19">
        <v>76.653906944126618</v>
      </c>
      <c r="W168" s="19">
        <v>81.288990829909594</v>
      </c>
      <c r="X168" s="19">
        <v>85.851793636155065</v>
      </c>
      <c r="Y168" s="19">
        <v>90.132804281099482</v>
      </c>
      <c r="Z168" s="19">
        <v>94.409636686690973</v>
      </c>
      <c r="AA168" s="19">
        <v>98.880478760775134</v>
      </c>
      <c r="AB168" s="19">
        <v>103.33559707289119</v>
      </c>
      <c r="AC168" s="19">
        <v>105.3256383931554</v>
      </c>
      <c r="AD168" s="19">
        <v>107.37099562761806</v>
      </c>
      <c r="AE168" s="19">
        <v>109.1902271380384</v>
      </c>
      <c r="AF168" s="19">
        <v>110.8465217668242</v>
      </c>
      <c r="AG168" s="19">
        <v>112.42151157497244</v>
      </c>
      <c r="AH168" s="19">
        <v>113.92319632658264</v>
      </c>
      <c r="AI168" s="19">
        <v>115.3477734693455</v>
      </c>
      <c r="AJ168" s="19">
        <v>116.72892270416506</v>
      </c>
      <c r="AK168" s="19">
        <v>118.07644873419243</v>
      </c>
      <c r="AL168" s="19">
        <v>119.42753254732465</v>
      </c>
      <c r="AM168" s="19">
        <v>120.80811484170508</v>
      </c>
    </row>
    <row r="169" spans="1:39" x14ac:dyDescent="0.3">
      <c r="B169" s="19" t="s">
        <v>284</v>
      </c>
      <c r="C169" s="19" t="s">
        <v>60</v>
      </c>
      <c r="D169" s="17">
        <f t="shared" ref="D169:AM169" si="58">SUM(D165:D167)</f>
        <v>3.3232194446757015</v>
      </c>
      <c r="E169" s="17">
        <f t="shared" si="58"/>
        <v>6.2854916766653401</v>
      </c>
      <c r="F169" s="17">
        <f t="shared" si="58"/>
        <v>10.912573562027728</v>
      </c>
      <c r="G169" s="17">
        <f t="shared" si="58"/>
        <v>17.037867188246189</v>
      </c>
      <c r="H169" s="17">
        <f t="shared" si="58"/>
        <v>23.899216879547154</v>
      </c>
      <c r="I169" s="17">
        <f t="shared" si="58"/>
        <v>52.847278872316139</v>
      </c>
      <c r="J169" s="17">
        <f t="shared" si="58"/>
        <v>91.215341561587294</v>
      </c>
      <c r="K169" s="17">
        <f t="shared" si="58"/>
        <v>130.28991241023738</v>
      </c>
      <c r="L169" s="17">
        <f t="shared" si="58"/>
        <v>172.94968514522577</v>
      </c>
      <c r="M169" s="17">
        <f t="shared" si="58"/>
        <v>215.72636724600252</v>
      </c>
      <c r="N169" s="17">
        <f t="shared" si="58"/>
        <v>255.89714788233465</v>
      </c>
      <c r="O169" s="17">
        <f t="shared" si="58"/>
        <v>303.23437059523309</v>
      </c>
      <c r="P169" s="17">
        <f t="shared" si="58"/>
        <v>358.10347375160353</v>
      </c>
      <c r="Q169" s="17">
        <f t="shared" si="58"/>
        <v>415.02691106364136</v>
      </c>
      <c r="R169" s="17">
        <f t="shared" si="58"/>
        <v>472.23064212455654</v>
      </c>
      <c r="S169" s="17">
        <f t="shared" si="58"/>
        <v>524.86490976546156</v>
      </c>
      <c r="T169" s="17">
        <f t="shared" si="58"/>
        <v>574.94368339341509</v>
      </c>
      <c r="U169" s="17">
        <f t="shared" si="58"/>
        <v>621.65268544028686</v>
      </c>
      <c r="V169" s="17">
        <f t="shared" si="58"/>
        <v>663.84617639071007</v>
      </c>
      <c r="W169" s="17">
        <f t="shared" si="58"/>
        <v>702.99433610714402</v>
      </c>
      <c r="X169" s="17">
        <f t="shared" si="58"/>
        <v>737.56541174064432</v>
      </c>
      <c r="Y169" s="17">
        <f t="shared" si="58"/>
        <v>770.4586213281915</v>
      </c>
      <c r="Z169" s="17">
        <f t="shared" si="58"/>
        <v>804.04715656349993</v>
      </c>
      <c r="AA169" s="17">
        <f t="shared" si="58"/>
        <v>835.62619838657656</v>
      </c>
      <c r="AB169" s="17">
        <f t="shared" si="58"/>
        <v>867.82195928726742</v>
      </c>
      <c r="AC169" s="17">
        <f t="shared" si="58"/>
        <v>885.41400512464372</v>
      </c>
      <c r="AD169" s="17">
        <f t="shared" si="58"/>
        <v>900.47697667070588</v>
      </c>
      <c r="AE169" s="17">
        <f t="shared" si="58"/>
        <v>914.05886199871668</v>
      </c>
      <c r="AF169" s="17">
        <f t="shared" si="58"/>
        <v>927.97721324523911</v>
      </c>
      <c r="AG169" s="17">
        <f t="shared" si="58"/>
        <v>938.65862591169048</v>
      </c>
      <c r="AH169" s="17">
        <f t="shared" si="58"/>
        <v>948.65016410078704</v>
      </c>
      <c r="AI169" s="17">
        <f t="shared" si="58"/>
        <v>960.41368609837286</v>
      </c>
      <c r="AJ169" s="17">
        <f t="shared" si="58"/>
        <v>969.57745975772752</v>
      </c>
      <c r="AK169" s="17">
        <f t="shared" si="58"/>
        <v>978.72265735339215</v>
      </c>
      <c r="AL169" s="17">
        <f t="shared" si="58"/>
        <v>990.05346289664021</v>
      </c>
      <c r="AM169" s="17">
        <f t="shared" si="58"/>
        <v>999.82810827952267</v>
      </c>
    </row>
    <row r="194" spans="1:39" ht="17.25" thickBot="1" x14ac:dyDescent="0.35"/>
    <row r="195" spans="1:39" ht="18" thickBot="1" x14ac:dyDescent="0.35">
      <c r="A195" s="13" t="s">
        <v>169</v>
      </c>
      <c r="D195" s="18">
        <v>2015</v>
      </c>
      <c r="E195" s="18">
        <v>2016</v>
      </c>
      <c r="F195" s="18">
        <v>2017</v>
      </c>
      <c r="G195" s="18">
        <v>2018</v>
      </c>
      <c r="H195" s="18">
        <v>2019</v>
      </c>
      <c r="I195" s="18">
        <v>2020</v>
      </c>
      <c r="J195" s="18">
        <v>2021</v>
      </c>
      <c r="K195" s="18">
        <v>2022</v>
      </c>
      <c r="L195" s="18">
        <v>2023</v>
      </c>
      <c r="M195" s="18">
        <v>2024</v>
      </c>
      <c r="N195" s="18">
        <v>2025</v>
      </c>
      <c r="O195" s="18">
        <v>2026</v>
      </c>
      <c r="P195" s="18">
        <v>2027</v>
      </c>
      <c r="Q195" s="18">
        <v>2028</v>
      </c>
      <c r="R195" s="18">
        <v>2029</v>
      </c>
      <c r="S195" s="18">
        <v>2030</v>
      </c>
      <c r="T195" s="18">
        <v>2031</v>
      </c>
      <c r="U195" s="18">
        <v>2032</v>
      </c>
      <c r="V195" s="18">
        <v>2033</v>
      </c>
      <c r="W195" s="18">
        <v>2034</v>
      </c>
      <c r="X195" s="18">
        <v>2035</v>
      </c>
      <c r="Y195" s="18">
        <v>2036</v>
      </c>
      <c r="Z195" s="18">
        <v>2037</v>
      </c>
      <c r="AA195" s="18">
        <v>2038</v>
      </c>
      <c r="AB195" s="18">
        <v>2039</v>
      </c>
      <c r="AC195" s="18">
        <v>2040</v>
      </c>
      <c r="AD195" s="18">
        <v>2041</v>
      </c>
      <c r="AE195" s="18">
        <v>2042</v>
      </c>
      <c r="AF195" s="18">
        <v>2043</v>
      </c>
      <c r="AG195" s="18">
        <v>2044</v>
      </c>
      <c r="AH195" s="18">
        <v>2045</v>
      </c>
      <c r="AI195" s="18">
        <v>2046</v>
      </c>
      <c r="AJ195" s="18">
        <v>2047</v>
      </c>
      <c r="AK195" s="18">
        <v>2048</v>
      </c>
      <c r="AL195" s="18">
        <v>2049</v>
      </c>
      <c r="AM195" s="18">
        <v>2050</v>
      </c>
    </row>
    <row r="196" spans="1:39" x14ac:dyDescent="0.3">
      <c r="A196" s="13" t="s">
        <v>171</v>
      </c>
      <c r="B196" s="13" t="s">
        <v>42</v>
      </c>
      <c r="C196" s="13" t="s">
        <v>170</v>
      </c>
      <c r="D196" s="49">
        <f>(D163/D7)*10^6</f>
        <v>6.8511800039616526</v>
      </c>
      <c r="E196" s="13">
        <v>6.3886830372346814</v>
      </c>
      <c r="F196" s="13">
        <v>6.0910140844505047</v>
      </c>
      <c r="G196" s="13">
        <v>5.8846259094196274</v>
      </c>
      <c r="H196" s="13">
        <v>5.7422965247458544</v>
      </c>
      <c r="I196" s="13">
        <v>30.748905050549553</v>
      </c>
      <c r="J196" s="13">
        <v>30.165212563967636</v>
      </c>
      <c r="K196" s="13">
        <v>29.719516620956284</v>
      </c>
      <c r="L196" s="13">
        <v>29.334923660190629</v>
      </c>
      <c r="M196" s="13">
        <v>29.024284692490404</v>
      </c>
      <c r="N196" s="13">
        <v>28.778560695331301</v>
      </c>
      <c r="O196" s="13">
        <v>28.543259336846077</v>
      </c>
      <c r="P196" s="13">
        <v>28.310258253085038</v>
      </c>
      <c r="Q196" s="13">
        <v>28.103284661508464</v>
      </c>
      <c r="R196" s="13">
        <v>27.922506986414881</v>
      </c>
      <c r="S196" s="13">
        <v>27.775384685023813</v>
      </c>
      <c r="T196" s="13">
        <v>27.649225176772202</v>
      </c>
      <c r="U196" s="13">
        <v>27.541733090310146</v>
      </c>
      <c r="V196" s="13">
        <v>27.45188490153879</v>
      </c>
      <c r="W196" s="13">
        <v>27.373867888059479</v>
      </c>
      <c r="X196" s="13">
        <v>27.302893462292488</v>
      </c>
      <c r="Y196" s="13">
        <v>27.23553310019274</v>
      </c>
      <c r="Z196" s="13">
        <v>27.165727002148039</v>
      </c>
      <c r="AA196" s="13">
        <v>27.098735658873121</v>
      </c>
      <c r="AB196" s="13">
        <v>27.032572822977183</v>
      </c>
      <c r="AC196" s="13">
        <v>26.970046462632087</v>
      </c>
      <c r="AD196" s="13">
        <v>26.901361184918223</v>
      </c>
      <c r="AE196" s="13">
        <v>26.836197411919091</v>
      </c>
      <c r="AF196" s="13">
        <v>26.768552562160767</v>
      </c>
      <c r="AG196" s="13">
        <v>26.707492416687344</v>
      </c>
      <c r="AH196" s="13">
        <v>26.651641739219869</v>
      </c>
      <c r="AI196" s="13">
        <v>26.591402690706026</v>
      </c>
      <c r="AJ196" s="13">
        <v>26.529132317789028</v>
      </c>
      <c r="AK196" s="13">
        <v>26.468048317383051</v>
      </c>
      <c r="AL196" s="13">
        <v>26.407852537740805</v>
      </c>
      <c r="AM196" s="13">
        <v>26.35572334214136</v>
      </c>
    </row>
    <row r="197" spans="1:39" x14ac:dyDescent="0.3">
      <c r="B197" s="13" t="s">
        <v>44</v>
      </c>
      <c r="C197" s="13" t="s">
        <v>170</v>
      </c>
      <c r="D197" s="49">
        <f t="shared" ref="D197:AM197" si="59">(D166/D8)*10^6</f>
        <v>11.284296477113308</v>
      </c>
      <c r="E197" s="49">
        <f t="shared" si="59"/>
        <v>10.896028834647465</v>
      </c>
      <c r="F197" s="49">
        <f t="shared" si="59"/>
        <v>10.59571400933855</v>
      </c>
      <c r="G197" s="49">
        <f t="shared" si="59"/>
        <v>10.376789819789405</v>
      </c>
      <c r="H197" s="49">
        <f t="shared" si="59"/>
        <v>10.224698229721293</v>
      </c>
      <c r="I197" s="49">
        <f t="shared" si="59"/>
        <v>23.141977686845284</v>
      </c>
      <c r="J197" s="49">
        <f t="shared" si="59"/>
        <v>31.906684574815777</v>
      </c>
      <c r="K197" s="49">
        <f t="shared" si="59"/>
        <v>36.754000241624034</v>
      </c>
      <c r="L197" s="49">
        <f t="shared" si="59"/>
        <v>39.919225785119288</v>
      </c>
      <c r="M197" s="49">
        <f t="shared" si="59"/>
        <v>41.914195025265471</v>
      </c>
      <c r="N197" s="49">
        <f t="shared" si="59"/>
        <v>43.192735662270657</v>
      </c>
      <c r="O197" s="49">
        <f t="shared" si="59"/>
        <v>44.199194249114072</v>
      </c>
      <c r="P197" s="49">
        <f t="shared" si="59"/>
        <v>45.011704058751413</v>
      </c>
      <c r="Q197" s="49">
        <f t="shared" si="59"/>
        <v>45.600411727222045</v>
      </c>
      <c r="R197" s="49">
        <f t="shared" si="59"/>
        <v>46.024289330482659</v>
      </c>
      <c r="S197" s="49">
        <f t="shared" si="59"/>
        <v>46.314127304538601</v>
      </c>
      <c r="T197" s="49">
        <f t="shared" si="59"/>
        <v>46.526446934419965</v>
      </c>
      <c r="U197" s="49">
        <f t="shared" si="59"/>
        <v>46.683023117259609</v>
      </c>
      <c r="V197" s="49">
        <f t="shared" si="59"/>
        <v>46.797933251973795</v>
      </c>
      <c r="W197" s="49">
        <f t="shared" si="59"/>
        <v>46.886495373505205</v>
      </c>
      <c r="X197" s="49">
        <f t="shared" si="59"/>
        <v>47.02268037237296</v>
      </c>
      <c r="Y197" s="49">
        <f t="shared" si="59"/>
        <v>47.237306704956673</v>
      </c>
      <c r="Z197" s="49">
        <f t="shared" si="59"/>
        <v>47.604896504650128</v>
      </c>
      <c r="AA197" s="49">
        <f t="shared" si="59"/>
        <v>48.165769536170636</v>
      </c>
      <c r="AB197" s="49">
        <f t="shared" si="59"/>
        <v>48.882179965694768</v>
      </c>
      <c r="AC197" s="49">
        <f t="shared" si="59"/>
        <v>48.772252940457044</v>
      </c>
      <c r="AD197" s="49">
        <f t="shared" si="59"/>
        <v>48.648998848105215</v>
      </c>
      <c r="AE197" s="49">
        <f t="shared" si="59"/>
        <v>48.534322214238649</v>
      </c>
      <c r="AF197" s="49">
        <f t="shared" si="59"/>
        <v>48.418567256141358</v>
      </c>
      <c r="AG197" s="49">
        <f t="shared" si="59"/>
        <v>48.314337045783645</v>
      </c>
      <c r="AH197" s="49">
        <f t="shared" si="59"/>
        <v>48.221681920252934</v>
      </c>
      <c r="AI197" s="49">
        <f t="shared" si="59"/>
        <v>48.124705781834422</v>
      </c>
      <c r="AJ197" s="49">
        <f t="shared" si="59"/>
        <v>48.02429300574132</v>
      </c>
      <c r="AK197" s="49">
        <f t="shared" si="59"/>
        <v>47.928039543420603</v>
      </c>
      <c r="AL197" s="49">
        <f t="shared" si="59"/>
        <v>47.836591944369552</v>
      </c>
      <c r="AM197" s="49">
        <f t="shared" si="59"/>
        <v>47.758283074428419</v>
      </c>
    </row>
    <row r="198" spans="1:39" x14ac:dyDescent="0.3">
      <c r="B198" s="13" t="s">
        <v>45</v>
      </c>
      <c r="C198" s="13" t="s">
        <v>170</v>
      </c>
      <c r="D198" s="49">
        <f t="shared" ref="D198:AM198" si="60">(D167/D9)*10^6</f>
        <v>1410.5370596391638</v>
      </c>
      <c r="E198" s="49">
        <f t="shared" si="60"/>
        <v>1387.8788598420422</v>
      </c>
      <c r="F198" s="49">
        <f t="shared" si="60"/>
        <v>1356.8794420073084</v>
      </c>
      <c r="G198" s="49">
        <f t="shared" si="60"/>
        <v>1329.0012920752545</v>
      </c>
      <c r="H198" s="49">
        <f t="shared" si="60"/>
        <v>1307.9874031718182</v>
      </c>
      <c r="I198" s="49">
        <f t="shared" si="60"/>
        <v>1294.1635891073802</v>
      </c>
      <c r="J198" s="49">
        <f t="shared" si="60"/>
        <v>1277.3965207470462</v>
      </c>
      <c r="K198" s="49">
        <f t="shared" si="60"/>
        <v>1264.4624638314735</v>
      </c>
      <c r="L198" s="49">
        <f t="shared" si="60"/>
        <v>1255.5215876605221</v>
      </c>
      <c r="M198" s="49">
        <f t="shared" si="60"/>
        <v>1248.5055918217643</v>
      </c>
      <c r="N198" s="49">
        <f t="shared" si="60"/>
        <v>1244.4533650341034</v>
      </c>
      <c r="O198" s="49">
        <f t="shared" si="60"/>
        <v>1233.0747681979594</v>
      </c>
      <c r="P198" s="49">
        <f t="shared" si="60"/>
        <v>1222.8419396937427</v>
      </c>
      <c r="Q198" s="49">
        <f t="shared" si="60"/>
        <v>1214.1539799723744</v>
      </c>
      <c r="R198" s="49">
        <f t="shared" si="60"/>
        <v>1206.8856813719233</v>
      </c>
      <c r="S198" s="49">
        <f t="shared" si="60"/>
        <v>1201.0241949870458</v>
      </c>
      <c r="T198" s="49">
        <f t="shared" si="60"/>
        <v>1196.0564155833995</v>
      </c>
      <c r="U198" s="49">
        <f t="shared" si="60"/>
        <v>1191.8511418014907</v>
      </c>
      <c r="V198" s="49">
        <f t="shared" si="60"/>
        <v>1188.343941393598</v>
      </c>
      <c r="W198" s="49">
        <f t="shared" si="60"/>
        <v>1185.3383755219129</v>
      </c>
      <c r="X198" s="49">
        <f t="shared" si="60"/>
        <v>1182.9142431671842</v>
      </c>
      <c r="Y198" s="49">
        <f t="shared" si="60"/>
        <v>1180.8688621935964</v>
      </c>
      <c r="Z198" s="49">
        <f t="shared" si="60"/>
        <v>1179.1032571480162</v>
      </c>
      <c r="AA198" s="49">
        <f t="shared" si="60"/>
        <v>1177.7528639114371</v>
      </c>
      <c r="AB198" s="49">
        <f t="shared" si="60"/>
        <v>1176.6248312682965</v>
      </c>
      <c r="AC198" s="49">
        <f t="shared" si="60"/>
        <v>1175.6219786991603</v>
      </c>
      <c r="AD198" s="49">
        <f t="shared" si="60"/>
        <v>1174.7779888505816</v>
      </c>
      <c r="AE198" s="49">
        <f t="shared" si="60"/>
        <v>1174.045771223037</v>
      </c>
      <c r="AF198" s="49">
        <f t="shared" si="60"/>
        <v>1173.3275429300329</v>
      </c>
      <c r="AG198" s="49">
        <f t="shared" si="60"/>
        <v>1172.7744064915678</v>
      </c>
      <c r="AH198" s="49">
        <f t="shared" si="60"/>
        <v>1160.0340750036876</v>
      </c>
      <c r="AI198" s="49">
        <f t="shared" si="60"/>
        <v>1153.1569819868405</v>
      </c>
      <c r="AJ198" s="49">
        <f t="shared" si="60"/>
        <v>1145.1390583415084</v>
      </c>
      <c r="AK198" s="49">
        <f t="shared" si="60"/>
        <v>1137.1271987752652</v>
      </c>
      <c r="AL198" s="49">
        <f t="shared" si="60"/>
        <v>1130.100660404375</v>
      </c>
      <c r="AM198" s="49">
        <f t="shared" si="60"/>
        <v>1124.8574618958139</v>
      </c>
    </row>
    <row r="199" spans="1:39" x14ac:dyDescent="0.3">
      <c r="B199" s="13" t="s">
        <v>46</v>
      </c>
      <c r="C199" s="13" t="s">
        <v>170</v>
      </c>
      <c r="D199" s="49">
        <f t="shared" ref="D199:AM199" si="61">(D168/D10)*10^6</f>
        <v>11.28429647711331</v>
      </c>
      <c r="E199" s="49">
        <f t="shared" si="61"/>
        <v>10.959890505076746</v>
      </c>
      <c r="F199" s="49">
        <f t="shared" si="61"/>
        <v>10.694666343336348</v>
      </c>
      <c r="G199" s="49">
        <f t="shared" si="61"/>
        <v>10.496344282468309</v>
      </c>
      <c r="H199" s="49">
        <f t="shared" si="61"/>
        <v>10.35586813448081</v>
      </c>
      <c r="I199" s="49">
        <f t="shared" si="61"/>
        <v>22.075044628954657</v>
      </c>
      <c r="J199" s="49">
        <f t="shared" si="61"/>
        <v>30.599281075319944</v>
      </c>
      <c r="K199" s="49">
        <f t="shared" si="61"/>
        <v>35.529639600027039</v>
      </c>
      <c r="L199" s="49">
        <f t="shared" si="61"/>
        <v>38.814985150011672</v>
      </c>
      <c r="M199" s="49">
        <f t="shared" si="61"/>
        <v>40.967971572705046</v>
      </c>
      <c r="N199" s="49">
        <f t="shared" si="61"/>
        <v>42.353834920219732</v>
      </c>
      <c r="O199" s="49">
        <f t="shared" si="61"/>
        <v>43.550829342092662</v>
      </c>
      <c r="P199" s="49">
        <f t="shared" si="61"/>
        <v>44.55861995168145</v>
      </c>
      <c r="Q199" s="49">
        <f t="shared" si="61"/>
        <v>45.285672957239235</v>
      </c>
      <c r="R199" s="49">
        <f t="shared" si="61"/>
        <v>45.825719424936999</v>
      </c>
      <c r="S199" s="49">
        <f t="shared" si="61"/>
        <v>46.195632524722939</v>
      </c>
      <c r="T199" s="49">
        <f t="shared" si="61"/>
        <v>46.462003075793454</v>
      </c>
      <c r="U199" s="49">
        <f t="shared" si="61"/>
        <v>46.668477248029212</v>
      </c>
      <c r="V199" s="49">
        <f t="shared" si="61"/>
        <v>46.82338432075445</v>
      </c>
      <c r="W199" s="49">
        <f t="shared" si="61"/>
        <v>46.943354756132678</v>
      </c>
      <c r="X199" s="49">
        <f t="shared" si="61"/>
        <v>47.185133688137824</v>
      </c>
      <c r="Y199" s="49">
        <f t="shared" si="61"/>
        <v>47.529499635405543</v>
      </c>
      <c r="Z199" s="49">
        <f t="shared" si="61"/>
        <v>48.073090466811806</v>
      </c>
      <c r="AA199" s="49">
        <f t="shared" si="61"/>
        <v>48.843059710833067</v>
      </c>
      <c r="AB199" s="49">
        <f t="shared" si="61"/>
        <v>49.767692905172559</v>
      </c>
      <c r="AC199" s="49">
        <f t="shared" si="61"/>
        <v>49.648532657602978</v>
      </c>
      <c r="AD199" s="49">
        <f t="shared" si="61"/>
        <v>49.509906559445255</v>
      </c>
      <c r="AE199" s="49">
        <f t="shared" si="61"/>
        <v>49.383097953284654</v>
      </c>
      <c r="AF199" s="49">
        <f t="shared" si="61"/>
        <v>49.260413679059198</v>
      </c>
      <c r="AG199" s="49">
        <f t="shared" si="61"/>
        <v>49.148121569786355</v>
      </c>
      <c r="AH199" s="49">
        <f t="shared" si="61"/>
        <v>49.052221723678507</v>
      </c>
      <c r="AI199" s="49">
        <f t="shared" si="61"/>
        <v>48.948768711795246</v>
      </c>
      <c r="AJ199" s="49">
        <f t="shared" si="61"/>
        <v>48.837876544911161</v>
      </c>
      <c r="AK199" s="49">
        <f t="shared" si="61"/>
        <v>48.734949405918627</v>
      </c>
      <c r="AL199" s="49">
        <f t="shared" si="61"/>
        <v>48.638826969723667</v>
      </c>
      <c r="AM199" s="49">
        <f t="shared" si="61"/>
        <v>48.557545806708561</v>
      </c>
    </row>
    <row r="201" spans="1:39" x14ac:dyDescent="0.3">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row>
    <row r="202" spans="1:39" x14ac:dyDescent="0.3">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row>
    <row r="203" spans="1:39" x14ac:dyDescent="0.3">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row>
    <row r="204" spans="1:39" x14ac:dyDescent="0.3">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row>
    <row r="205" spans="1:39" x14ac:dyDescent="0.3">
      <c r="D205" s="49"/>
    </row>
    <row r="206" spans="1:39" x14ac:dyDescent="0.3">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row>
    <row r="207" spans="1:39" x14ac:dyDescent="0.3">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row>
    <row r="208" spans="1:39" x14ac:dyDescent="0.3">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row>
    <row r="209" spans="4:39" x14ac:dyDescent="0.3">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sheetPr>
  <dimension ref="A2:AM14"/>
  <sheetViews>
    <sheetView showGridLines="0" zoomScale="90" zoomScaleNormal="90" workbookViewId="0"/>
  </sheetViews>
  <sheetFormatPr defaultColWidth="9.140625" defaultRowHeight="16.5" x14ac:dyDescent="0.3"/>
  <cols>
    <col min="1" max="1" width="46.7109375" style="13" customWidth="1"/>
    <col min="2" max="2" width="19" style="13" bestFit="1" customWidth="1"/>
    <col min="3" max="3" width="9.140625" style="13"/>
    <col min="4" max="21" width="9.28515625" style="13" bestFit="1" customWidth="1"/>
    <col min="22" max="39" width="9.5703125" style="13" bestFit="1" customWidth="1"/>
    <col min="40" max="16384" width="9.140625" style="13"/>
  </cols>
  <sheetData>
    <row r="2" spans="1:39" s="12" customFormat="1" ht="27" thickBot="1" x14ac:dyDescent="0.5">
      <c r="A2" s="12" t="str">
        <f>Title &amp; " - Electricity Distribution Reinforcement"</f>
        <v>NIC Electric Vehicle Charging Cost Analysis - Electricity Distribution Reinforcement</v>
      </c>
    </row>
    <row r="4" spans="1:39" s="42" customFormat="1" ht="21" thickBot="1" x14ac:dyDescent="0.4">
      <c r="A4" s="42" t="s">
        <v>66</v>
      </c>
    </row>
    <row r="5" spans="1:39" ht="17.25" thickBot="1" x14ac:dyDescent="0.35"/>
    <row r="6" spans="1:39" ht="21" thickBot="1" x14ac:dyDescent="0.4">
      <c r="A6" s="43" t="s">
        <v>67</v>
      </c>
      <c r="B6" s="18" t="s">
        <v>64</v>
      </c>
      <c r="C6" s="18" t="s">
        <v>26</v>
      </c>
      <c r="D6" s="18">
        <v>2015</v>
      </c>
      <c r="E6" s="18">
        <v>2016</v>
      </c>
      <c r="F6" s="18">
        <v>2017</v>
      </c>
      <c r="G6" s="18">
        <v>2018</v>
      </c>
      <c r="H6" s="18">
        <v>2019</v>
      </c>
      <c r="I6" s="18">
        <v>2020</v>
      </c>
      <c r="J6" s="18">
        <v>2021</v>
      </c>
      <c r="K6" s="18">
        <v>2022</v>
      </c>
      <c r="L6" s="18">
        <v>2023</v>
      </c>
      <c r="M6" s="18">
        <v>2024</v>
      </c>
      <c r="N6" s="18">
        <v>2025</v>
      </c>
      <c r="O6" s="18">
        <v>2026</v>
      </c>
      <c r="P6" s="18">
        <v>2027</v>
      </c>
      <c r="Q6" s="18">
        <v>2028</v>
      </c>
      <c r="R6" s="18">
        <v>2029</v>
      </c>
      <c r="S6" s="18">
        <v>2030</v>
      </c>
      <c r="T6" s="18">
        <v>2031</v>
      </c>
      <c r="U6" s="18">
        <v>2032</v>
      </c>
      <c r="V6" s="18">
        <v>2033</v>
      </c>
      <c r="W6" s="18">
        <v>2034</v>
      </c>
      <c r="X6" s="18">
        <v>2035</v>
      </c>
      <c r="Y6" s="18">
        <v>2036</v>
      </c>
      <c r="Z6" s="18">
        <v>2037</v>
      </c>
      <c r="AA6" s="18">
        <v>2038</v>
      </c>
      <c r="AB6" s="18">
        <v>2039</v>
      </c>
      <c r="AC6" s="18">
        <v>2040</v>
      </c>
      <c r="AD6" s="18">
        <v>2041</v>
      </c>
      <c r="AE6" s="18">
        <v>2042</v>
      </c>
      <c r="AF6" s="18">
        <v>2043</v>
      </c>
      <c r="AG6" s="18">
        <v>2044</v>
      </c>
      <c r="AH6" s="18">
        <v>2045</v>
      </c>
      <c r="AI6" s="18">
        <v>2046</v>
      </c>
      <c r="AJ6" s="18">
        <v>2047</v>
      </c>
      <c r="AK6" s="18">
        <v>2048</v>
      </c>
      <c r="AL6" s="18">
        <v>2049</v>
      </c>
      <c r="AM6" s="18">
        <v>2050</v>
      </c>
    </row>
    <row r="7" spans="1:39" x14ac:dyDescent="0.3">
      <c r="B7" s="19" t="s">
        <v>68</v>
      </c>
      <c r="C7" s="19" t="s">
        <v>60</v>
      </c>
      <c r="D7" s="19">
        <v>0</v>
      </c>
      <c r="E7" s="19">
        <v>254.51850510393783</v>
      </c>
      <c r="F7" s="19">
        <v>318.93191140481338</v>
      </c>
      <c r="G7" s="19">
        <v>596.43932763250382</v>
      </c>
      <c r="H7" s="19">
        <v>495.19318083543317</v>
      </c>
      <c r="I7" s="19">
        <v>364.11433726124369</v>
      </c>
      <c r="J7" s="19">
        <v>8.5807142610201481</v>
      </c>
      <c r="K7" s="19">
        <v>98.998588962070926</v>
      </c>
      <c r="L7" s="19">
        <v>102.12185840560642</v>
      </c>
      <c r="M7" s="19">
        <v>105.85957394693833</v>
      </c>
      <c r="N7" s="19">
        <v>126.60054805192658</v>
      </c>
      <c r="O7" s="19">
        <v>676.85596687572388</v>
      </c>
      <c r="P7" s="19">
        <v>1193.2249906919701</v>
      </c>
      <c r="Q7" s="19">
        <v>1649.3837627645462</v>
      </c>
      <c r="R7" s="19">
        <v>879.18616813989593</v>
      </c>
      <c r="S7" s="19">
        <v>351.3038594849977</v>
      </c>
      <c r="T7" s="19">
        <v>2073.5679518585748</v>
      </c>
      <c r="U7" s="19">
        <v>583.69125851415629</v>
      </c>
      <c r="V7" s="19">
        <v>592.18725647061365</v>
      </c>
      <c r="W7" s="19">
        <v>1754.0306096902641</v>
      </c>
      <c r="X7" s="19">
        <v>1021.4998638491561</v>
      </c>
      <c r="Y7" s="19">
        <v>699.77824930829593</v>
      </c>
      <c r="Z7" s="19">
        <v>335.02352861571308</v>
      </c>
      <c r="AA7" s="19">
        <v>439.04214346216759</v>
      </c>
      <c r="AB7" s="19">
        <v>1666.9661026573685</v>
      </c>
      <c r="AC7" s="19">
        <v>6.7775859513021715</v>
      </c>
      <c r="AD7" s="19">
        <v>500.85774473360652</v>
      </c>
      <c r="AE7" s="19">
        <v>16.690726610053389</v>
      </c>
      <c r="AF7" s="19">
        <v>847.04384175157975</v>
      </c>
      <c r="AG7" s="19">
        <v>241.19190006950521</v>
      </c>
      <c r="AH7" s="19">
        <v>0.49147859079675982</v>
      </c>
      <c r="AI7" s="19">
        <v>6.360601025797223</v>
      </c>
      <c r="AJ7" s="19">
        <v>3.3469196524820291</v>
      </c>
      <c r="AK7" s="19">
        <v>1026.9229188204699</v>
      </c>
      <c r="AL7" s="19">
        <v>25.520987629959563</v>
      </c>
      <c r="AM7" s="19">
        <v>0.72058962743540178</v>
      </c>
    </row>
    <row r="8" spans="1:39" ht="17.25" thickBot="1" x14ac:dyDescent="0.35"/>
    <row r="9" spans="1:39" ht="21" thickBot="1" x14ac:dyDescent="0.4">
      <c r="A9" s="43" t="s">
        <v>154</v>
      </c>
      <c r="B9" s="18" t="s">
        <v>64</v>
      </c>
      <c r="C9" s="18" t="s">
        <v>26</v>
      </c>
      <c r="D9" s="18">
        <v>2015</v>
      </c>
      <c r="E9" s="18">
        <v>2016</v>
      </c>
      <c r="F9" s="18">
        <v>2017</v>
      </c>
      <c r="G9" s="18">
        <v>2018</v>
      </c>
      <c r="H9" s="18">
        <v>2019</v>
      </c>
      <c r="I9" s="18">
        <v>2020</v>
      </c>
      <c r="J9" s="18">
        <v>2021</v>
      </c>
      <c r="K9" s="18">
        <v>2022</v>
      </c>
      <c r="L9" s="18">
        <v>2023</v>
      </c>
      <c r="M9" s="18">
        <v>2024</v>
      </c>
      <c r="N9" s="18">
        <v>2025</v>
      </c>
      <c r="O9" s="18">
        <v>2026</v>
      </c>
      <c r="P9" s="18">
        <v>2027</v>
      </c>
      <c r="Q9" s="18">
        <v>2028</v>
      </c>
      <c r="R9" s="18">
        <v>2029</v>
      </c>
      <c r="S9" s="18">
        <v>2030</v>
      </c>
      <c r="T9" s="18">
        <v>2031</v>
      </c>
      <c r="U9" s="18">
        <v>2032</v>
      </c>
      <c r="V9" s="18">
        <v>2033</v>
      </c>
      <c r="W9" s="18">
        <v>2034</v>
      </c>
      <c r="X9" s="18">
        <v>2035</v>
      </c>
      <c r="Y9" s="18">
        <v>2036</v>
      </c>
      <c r="Z9" s="18">
        <v>2037</v>
      </c>
      <c r="AA9" s="18">
        <v>2038</v>
      </c>
      <c r="AB9" s="18">
        <v>2039</v>
      </c>
      <c r="AC9" s="18">
        <v>2040</v>
      </c>
      <c r="AD9" s="18">
        <v>2041</v>
      </c>
      <c r="AE9" s="18">
        <v>2042</v>
      </c>
      <c r="AF9" s="18">
        <v>2043</v>
      </c>
      <c r="AG9" s="18">
        <v>2044</v>
      </c>
      <c r="AH9" s="18">
        <v>2045</v>
      </c>
      <c r="AI9" s="18">
        <v>2046</v>
      </c>
      <c r="AJ9" s="18">
        <v>2047</v>
      </c>
      <c r="AK9" s="18">
        <v>2048</v>
      </c>
      <c r="AL9" s="18">
        <v>2049</v>
      </c>
      <c r="AM9" s="18">
        <v>2050</v>
      </c>
    </row>
    <row r="10" spans="1:39" x14ac:dyDescent="0.3">
      <c r="B10" s="19" t="s">
        <v>68</v>
      </c>
      <c r="C10" s="19" t="s">
        <v>60</v>
      </c>
      <c r="D10" s="19">
        <v>0</v>
      </c>
      <c r="E10" s="19">
        <v>256.46407829450851</v>
      </c>
      <c r="F10" s="19">
        <v>183.98365787117518</v>
      </c>
      <c r="G10" s="19">
        <v>301.21668292484077</v>
      </c>
      <c r="H10" s="19">
        <v>333.83076950606414</v>
      </c>
      <c r="I10" s="19">
        <v>327.56044495975357</v>
      </c>
      <c r="J10" s="19">
        <v>0</v>
      </c>
      <c r="K10" s="19">
        <v>0</v>
      </c>
      <c r="L10" s="19">
        <v>0</v>
      </c>
      <c r="M10" s="19">
        <v>0</v>
      </c>
      <c r="N10" s="19">
        <v>0</v>
      </c>
      <c r="O10" s="19">
        <v>35.55000285457254</v>
      </c>
      <c r="P10" s="19">
        <v>5.9950905883770247</v>
      </c>
      <c r="Q10" s="19">
        <v>3.1994798115656522</v>
      </c>
      <c r="R10" s="19">
        <v>6.2260123695577931</v>
      </c>
      <c r="S10" s="19">
        <v>6.0336527737526922</v>
      </c>
      <c r="T10" s="19">
        <v>618.20549798476827</v>
      </c>
      <c r="U10" s="19">
        <v>140.46124710873619</v>
      </c>
      <c r="V10" s="19">
        <v>138.472265125788</v>
      </c>
      <c r="W10" s="19">
        <v>137.47410680896246</v>
      </c>
      <c r="X10" s="19">
        <v>138.99284583000917</v>
      </c>
      <c r="Y10" s="19">
        <v>134.51296525501357</v>
      </c>
      <c r="Z10" s="19">
        <v>133.57468947829102</v>
      </c>
      <c r="AA10" s="19">
        <v>132.26316041275595</v>
      </c>
      <c r="AB10" s="19">
        <v>133.95494175442536</v>
      </c>
      <c r="AC10" s="19">
        <v>130.46477470760146</v>
      </c>
      <c r="AD10" s="19">
        <v>1909.8980950755931</v>
      </c>
      <c r="AE10" s="19">
        <v>399.14617073298359</v>
      </c>
      <c r="AF10" s="19">
        <v>388.69468926511854</v>
      </c>
      <c r="AG10" s="19">
        <v>383.4756402625253</v>
      </c>
      <c r="AH10" s="19">
        <v>374.32496750690007</v>
      </c>
      <c r="AI10" s="19">
        <v>367.73402689532122</v>
      </c>
      <c r="AJ10" s="19">
        <v>360.63857316917984</v>
      </c>
      <c r="AK10" s="19">
        <v>354.95452802013915</v>
      </c>
      <c r="AL10" s="19">
        <v>348.48516419305906</v>
      </c>
      <c r="AM10" s="19">
        <v>340.07063303159885</v>
      </c>
    </row>
    <row r="11" spans="1:39" ht="17.25" thickBot="1" x14ac:dyDescent="0.35"/>
    <row r="12" spans="1:39" ht="21" thickBot="1" x14ac:dyDescent="0.4">
      <c r="A12" s="43" t="s">
        <v>69</v>
      </c>
      <c r="B12" s="18" t="s">
        <v>64</v>
      </c>
      <c r="C12" s="18" t="s">
        <v>26</v>
      </c>
      <c r="D12" s="18">
        <v>2015</v>
      </c>
      <c r="E12" s="18">
        <v>2016</v>
      </c>
      <c r="F12" s="18">
        <v>2017</v>
      </c>
      <c r="G12" s="18">
        <v>2018</v>
      </c>
      <c r="H12" s="18">
        <v>2019</v>
      </c>
      <c r="I12" s="18">
        <v>2020</v>
      </c>
      <c r="J12" s="18">
        <v>2021</v>
      </c>
      <c r="K12" s="18">
        <v>2022</v>
      </c>
      <c r="L12" s="18">
        <v>2023</v>
      </c>
      <c r="M12" s="18">
        <v>2024</v>
      </c>
      <c r="N12" s="18">
        <v>2025</v>
      </c>
      <c r="O12" s="18">
        <v>2026</v>
      </c>
      <c r="P12" s="18">
        <v>2027</v>
      </c>
      <c r="Q12" s="18">
        <v>2028</v>
      </c>
      <c r="R12" s="18">
        <v>2029</v>
      </c>
      <c r="S12" s="18">
        <v>2030</v>
      </c>
      <c r="T12" s="18">
        <v>2031</v>
      </c>
      <c r="U12" s="18">
        <v>2032</v>
      </c>
      <c r="V12" s="18">
        <v>2033</v>
      </c>
      <c r="W12" s="18">
        <v>2034</v>
      </c>
      <c r="X12" s="18">
        <v>2035</v>
      </c>
      <c r="Y12" s="18">
        <v>2036</v>
      </c>
      <c r="Z12" s="18">
        <v>2037</v>
      </c>
      <c r="AA12" s="18">
        <v>2038</v>
      </c>
      <c r="AB12" s="18">
        <v>2039</v>
      </c>
      <c r="AC12" s="18">
        <v>2040</v>
      </c>
      <c r="AD12" s="18">
        <v>2041</v>
      </c>
      <c r="AE12" s="18">
        <v>2042</v>
      </c>
      <c r="AF12" s="18">
        <v>2043</v>
      </c>
      <c r="AG12" s="18">
        <v>2044</v>
      </c>
      <c r="AH12" s="18">
        <v>2045</v>
      </c>
      <c r="AI12" s="18">
        <v>2046</v>
      </c>
      <c r="AJ12" s="18">
        <v>2047</v>
      </c>
      <c r="AK12" s="18">
        <v>2048</v>
      </c>
      <c r="AL12" s="18">
        <v>2049</v>
      </c>
      <c r="AM12" s="18">
        <v>2050</v>
      </c>
    </row>
    <row r="13" spans="1:39" x14ac:dyDescent="0.3">
      <c r="B13" s="19" t="s">
        <v>155</v>
      </c>
      <c r="C13" s="19" t="s">
        <v>60</v>
      </c>
      <c r="D13" s="50">
        <f>IFERROR(SUM(C13),0)+D7</f>
        <v>0</v>
      </c>
      <c r="E13" s="50">
        <f t="shared" ref="E13:AM13" si="0">IFERROR(SUM(D13),0)+E7</f>
        <v>254.51850510393783</v>
      </c>
      <c r="F13" s="50">
        <f t="shared" si="0"/>
        <v>573.45041650875123</v>
      </c>
      <c r="G13" s="50">
        <f t="shared" si="0"/>
        <v>1169.8897441412551</v>
      </c>
      <c r="H13" s="50">
        <f t="shared" si="0"/>
        <v>1665.0829249766882</v>
      </c>
      <c r="I13" s="50">
        <f t="shared" si="0"/>
        <v>2029.1972622379319</v>
      </c>
      <c r="J13" s="50">
        <f t="shared" si="0"/>
        <v>2037.7779764989521</v>
      </c>
      <c r="K13" s="50">
        <f t="shared" si="0"/>
        <v>2136.776565461023</v>
      </c>
      <c r="L13" s="50">
        <f t="shared" si="0"/>
        <v>2238.8984238666294</v>
      </c>
      <c r="M13" s="50">
        <f t="shared" si="0"/>
        <v>2344.7579978135677</v>
      </c>
      <c r="N13" s="50">
        <f t="shared" si="0"/>
        <v>2471.3585458654943</v>
      </c>
      <c r="O13" s="50">
        <f t="shared" si="0"/>
        <v>3148.2145127412182</v>
      </c>
      <c r="P13" s="50">
        <f t="shared" si="0"/>
        <v>4341.4395034331883</v>
      </c>
      <c r="Q13" s="50">
        <f t="shared" si="0"/>
        <v>5990.8232661977345</v>
      </c>
      <c r="R13" s="50">
        <f t="shared" si="0"/>
        <v>6870.0094343376304</v>
      </c>
      <c r="S13" s="50">
        <f t="shared" si="0"/>
        <v>7221.3132938226281</v>
      </c>
      <c r="T13" s="50">
        <f t="shared" si="0"/>
        <v>9294.8812456812029</v>
      </c>
      <c r="U13" s="50">
        <f t="shared" si="0"/>
        <v>9878.5725041953592</v>
      </c>
      <c r="V13" s="50">
        <f t="shared" si="0"/>
        <v>10470.759760665973</v>
      </c>
      <c r="W13" s="50">
        <f t="shared" si="0"/>
        <v>12224.790370356237</v>
      </c>
      <c r="X13" s="50">
        <f t="shared" si="0"/>
        <v>13246.290234205393</v>
      </c>
      <c r="Y13" s="50">
        <f t="shared" si="0"/>
        <v>13946.068483513689</v>
      </c>
      <c r="Z13" s="50">
        <f t="shared" si="0"/>
        <v>14281.092012129402</v>
      </c>
      <c r="AA13" s="50">
        <f t="shared" si="0"/>
        <v>14720.13415559157</v>
      </c>
      <c r="AB13" s="50">
        <f t="shared" si="0"/>
        <v>16387.100258248938</v>
      </c>
      <c r="AC13" s="50">
        <f t="shared" si="0"/>
        <v>16393.87784420024</v>
      </c>
      <c r="AD13" s="50">
        <f t="shared" si="0"/>
        <v>16894.735588933847</v>
      </c>
      <c r="AE13" s="50">
        <f t="shared" si="0"/>
        <v>16911.4263155439</v>
      </c>
      <c r="AF13" s="50">
        <f t="shared" si="0"/>
        <v>17758.47015729548</v>
      </c>
      <c r="AG13" s="50">
        <f t="shared" si="0"/>
        <v>17999.662057364985</v>
      </c>
      <c r="AH13" s="50">
        <f t="shared" si="0"/>
        <v>18000.153535955782</v>
      </c>
      <c r="AI13" s="50">
        <f t="shared" si="0"/>
        <v>18006.514136981579</v>
      </c>
      <c r="AJ13" s="50">
        <f t="shared" si="0"/>
        <v>18009.861056634061</v>
      </c>
      <c r="AK13" s="50">
        <f t="shared" si="0"/>
        <v>19036.783975454531</v>
      </c>
      <c r="AL13" s="50">
        <f t="shared" si="0"/>
        <v>19062.304963084491</v>
      </c>
      <c r="AM13" s="50">
        <f t="shared" si="0"/>
        <v>19063.025552711926</v>
      </c>
    </row>
    <row r="14" spans="1:39" x14ac:dyDescent="0.3">
      <c r="B14" s="19" t="s">
        <v>156</v>
      </c>
      <c r="C14" s="19" t="s">
        <v>60</v>
      </c>
      <c r="D14" s="50">
        <f>IFERROR(SUM(C14),0)+D10</f>
        <v>0</v>
      </c>
      <c r="E14" s="50">
        <f t="shared" ref="E14:AM14" si="1">IFERROR(SUM(D14),0)+E10</f>
        <v>256.46407829450851</v>
      </c>
      <c r="F14" s="50">
        <f t="shared" si="1"/>
        <v>440.44773616568369</v>
      </c>
      <c r="G14" s="50">
        <f t="shared" si="1"/>
        <v>741.66441909052446</v>
      </c>
      <c r="H14" s="50">
        <f t="shared" si="1"/>
        <v>1075.4951885965886</v>
      </c>
      <c r="I14" s="50">
        <f t="shared" si="1"/>
        <v>1403.0556335563422</v>
      </c>
      <c r="J14" s="50">
        <f t="shared" si="1"/>
        <v>1403.0556335563422</v>
      </c>
      <c r="K14" s="50">
        <f t="shared" si="1"/>
        <v>1403.0556335563422</v>
      </c>
      <c r="L14" s="50">
        <f t="shared" si="1"/>
        <v>1403.0556335563422</v>
      </c>
      <c r="M14" s="50">
        <f t="shared" si="1"/>
        <v>1403.0556335563422</v>
      </c>
      <c r="N14" s="50">
        <f t="shared" si="1"/>
        <v>1403.0556335563422</v>
      </c>
      <c r="O14" s="50">
        <f t="shared" si="1"/>
        <v>1438.6056364109147</v>
      </c>
      <c r="P14" s="50">
        <f t="shared" si="1"/>
        <v>1444.6007269992917</v>
      </c>
      <c r="Q14" s="50">
        <f t="shared" si="1"/>
        <v>1447.8002068108574</v>
      </c>
      <c r="R14" s="50">
        <f t="shared" si="1"/>
        <v>1454.0262191804152</v>
      </c>
      <c r="S14" s="50">
        <f t="shared" si="1"/>
        <v>1460.0598719541679</v>
      </c>
      <c r="T14" s="50">
        <f t="shared" si="1"/>
        <v>2078.2653699389361</v>
      </c>
      <c r="U14" s="50">
        <f t="shared" si="1"/>
        <v>2218.7266170476723</v>
      </c>
      <c r="V14" s="50">
        <f t="shared" si="1"/>
        <v>2357.1988821734603</v>
      </c>
      <c r="W14" s="50">
        <f t="shared" si="1"/>
        <v>2494.6729889824228</v>
      </c>
      <c r="X14" s="50">
        <f t="shared" si="1"/>
        <v>2633.665834812432</v>
      </c>
      <c r="Y14" s="50">
        <f t="shared" si="1"/>
        <v>2768.1788000674455</v>
      </c>
      <c r="Z14" s="50">
        <f t="shared" si="1"/>
        <v>2901.7534895457366</v>
      </c>
      <c r="AA14" s="50">
        <f t="shared" si="1"/>
        <v>3034.0166499584925</v>
      </c>
      <c r="AB14" s="50">
        <f t="shared" si="1"/>
        <v>3167.9715917129179</v>
      </c>
      <c r="AC14" s="50">
        <f t="shared" si="1"/>
        <v>3298.4363664205193</v>
      </c>
      <c r="AD14" s="50">
        <f t="shared" si="1"/>
        <v>5208.3344614961125</v>
      </c>
      <c r="AE14" s="50">
        <f t="shared" si="1"/>
        <v>5607.480632229096</v>
      </c>
      <c r="AF14" s="50">
        <f t="shared" si="1"/>
        <v>5996.1753214942146</v>
      </c>
      <c r="AG14" s="50">
        <f t="shared" si="1"/>
        <v>6379.6509617567399</v>
      </c>
      <c r="AH14" s="50">
        <f t="shared" si="1"/>
        <v>6753.97592926364</v>
      </c>
      <c r="AI14" s="50">
        <f t="shared" si="1"/>
        <v>7121.7099561589612</v>
      </c>
      <c r="AJ14" s="50">
        <f t="shared" si="1"/>
        <v>7482.348529328141</v>
      </c>
      <c r="AK14" s="50">
        <f t="shared" si="1"/>
        <v>7837.3030573482802</v>
      </c>
      <c r="AL14" s="50">
        <f t="shared" si="1"/>
        <v>8185.7882215413392</v>
      </c>
      <c r="AM14" s="50">
        <f t="shared" si="1"/>
        <v>8525.8588545729381</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E12"/>
  <sheetViews>
    <sheetView showGridLines="0" workbookViewId="0"/>
  </sheetViews>
  <sheetFormatPr defaultColWidth="9.140625" defaultRowHeight="16.5" x14ac:dyDescent="0.3"/>
  <cols>
    <col min="1" max="1" width="9.140625" style="13"/>
    <col min="2" max="2" width="5.5703125" style="13" bestFit="1" customWidth="1"/>
    <col min="3" max="3" width="31.5703125" style="13" bestFit="1" customWidth="1"/>
    <col min="4" max="4" width="9.140625" style="13"/>
    <col min="5" max="5" width="32.7109375" style="13" customWidth="1"/>
    <col min="6" max="16384" width="9.140625" style="13"/>
  </cols>
  <sheetData>
    <row r="2" spans="1:5" s="12" customFormat="1" ht="27" thickBot="1" x14ac:dyDescent="0.5">
      <c r="A2" s="12" t="s">
        <v>283</v>
      </c>
    </row>
    <row r="4" spans="1:5" s="42" customFormat="1" ht="21" thickBot="1" x14ac:dyDescent="0.4">
      <c r="A4" s="42" t="s">
        <v>177</v>
      </c>
    </row>
    <row r="5" spans="1:5" ht="21" thickBot="1" x14ac:dyDescent="0.4">
      <c r="E5" s="43" t="s">
        <v>276</v>
      </c>
    </row>
    <row r="6" spans="1:5" ht="18" thickBot="1" x14ac:dyDescent="0.35">
      <c r="B6" s="18" t="s">
        <v>178</v>
      </c>
      <c r="C6" s="18" t="s">
        <v>179</v>
      </c>
      <c r="E6" s="18" t="s">
        <v>179</v>
      </c>
    </row>
    <row r="7" spans="1:5" x14ac:dyDescent="0.3">
      <c r="B7" s="19">
        <v>2015</v>
      </c>
      <c r="C7" s="19">
        <v>0.21636099500440611</v>
      </c>
      <c r="E7" s="17">
        <f t="shared" ref="E7:E12" si="0">(C7/(1.035^(B7-2015)))*1.140386</f>
        <v>0.24673504964909465</v>
      </c>
    </row>
    <row r="8" spans="1:5" x14ac:dyDescent="0.3">
      <c r="B8" s="19">
        <v>2020</v>
      </c>
      <c r="C8" s="19">
        <v>0.21930623020371098</v>
      </c>
      <c r="E8" s="17">
        <f t="shared" si="0"/>
        <v>0.21057223060332866</v>
      </c>
    </row>
    <row r="9" spans="1:5" x14ac:dyDescent="0.3">
      <c r="B9" s="19">
        <v>2025</v>
      </c>
      <c r="C9" s="19">
        <v>0.22050174717184562</v>
      </c>
      <c r="E9" s="17">
        <f t="shared" si="0"/>
        <v>0.1782626728947285</v>
      </c>
    </row>
    <row r="10" spans="1:5" x14ac:dyDescent="0.3">
      <c r="B10" s="19">
        <v>2030</v>
      </c>
      <c r="C10" s="19">
        <v>0.35246873629180914</v>
      </c>
      <c r="E10" s="17">
        <f t="shared" si="0"/>
        <v>0.23992043025714987</v>
      </c>
    </row>
    <row r="11" spans="1:5" x14ac:dyDescent="0.3">
      <c r="B11" s="19">
        <v>2040</v>
      </c>
      <c r="C11" s="19">
        <v>6.0326431504644509</v>
      </c>
      <c r="E11" s="17">
        <f t="shared" si="0"/>
        <v>2.9110573967511209</v>
      </c>
    </row>
    <row r="12" spans="1:5" x14ac:dyDescent="0.3">
      <c r="B12" s="19">
        <v>2050</v>
      </c>
      <c r="C12" s="19">
        <v>17.730227665835542</v>
      </c>
      <c r="E12" s="17">
        <f t="shared" si="0"/>
        <v>6.0653231809251018</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8"/>
  </sheetPr>
  <dimension ref="A2:AH314"/>
  <sheetViews>
    <sheetView showGridLines="0" zoomScale="47" zoomScaleNormal="70" workbookViewId="0"/>
  </sheetViews>
  <sheetFormatPr defaultColWidth="9.140625" defaultRowHeight="16.5" x14ac:dyDescent="0.3"/>
  <cols>
    <col min="1" max="1" width="9.140625" style="13"/>
    <col min="2" max="2" width="39.28515625" style="13" bestFit="1" customWidth="1"/>
    <col min="3" max="3" width="19.28515625" style="13" bestFit="1" customWidth="1"/>
    <col min="4" max="4" width="18.140625" style="13" bestFit="1" customWidth="1"/>
    <col min="5" max="8" width="15.28515625" style="13" bestFit="1" customWidth="1"/>
    <col min="9" max="9" width="9.140625" style="13"/>
    <col min="10" max="15" width="15.28515625" style="13" bestFit="1" customWidth="1"/>
    <col min="16" max="16" width="12" style="13" bestFit="1" customWidth="1"/>
    <col min="17" max="20" width="9.140625" style="13"/>
    <col min="21" max="21" width="39.5703125" style="13" bestFit="1" customWidth="1"/>
    <col min="22" max="27" width="9.140625" style="13"/>
    <col min="28" max="28" width="38.5703125" style="13" customWidth="1"/>
    <col min="29" max="34" width="15.28515625" style="13" bestFit="1" customWidth="1"/>
    <col min="35" max="16384" width="9.140625" style="13"/>
  </cols>
  <sheetData>
    <row r="2" spans="1:34" s="12" customFormat="1" ht="27" thickBot="1" x14ac:dyDescent="0.5">
      <c r="A2" s="12" t="str">
        <f>Title &amp; " - Electricity Generation"</f>
        <v>NIC Electric Vehicle Charging Cost Analysis - Electricity Generation</v>
      </c>
    </row>
    <row r="4" spans="1:34" s="42" customFormat="1" ht="21" thickBot="1" x14ac:dyDescent="0.4">
      <c r="A4" s="42" t="s">
        <v>102</v>
      </c>
    </row>
    <row r="6" spans="1:34" ht="21" thickBot="1" x14ac:dyDescent="0.4">
      <c r="J6" s="43" t="s">
        <v>281</v>
      </c>
    </row>
    <row r="7" spans="1:34" ht="18" thickBot="1" x14ac:dyDescent="0.35">
      <c r="B7" s="18" t="s">
        <v>111</v>
      </c>
      <c r="C7" s="18">
        <v>2015</v>
      </c>
      <c r="D7" s="18">
        <v>2020</v>
      </c>
      <c r="E7" s="18">
        <v>2025</v>
      </c>
      <c r="F7" s="18">
        <v>2030</v>
      </c>
      <c r="G7" s="18">
        <v>2040</v>
      </c>
      <c r="H7" s="18">
        <v>2050</v>
      </c>
      <c r="J7" s="18">
        <v>2015</v>
      </c>
      <c r="K7" s="18">
        <v>2020</v>
      </c>
      <c r="L7" s="18">
        <v>2025</v>
      </c>
      <c r="M7" s="18">
        <v>2030</v>
      </c>
      <c r="N7" s="18">
        <v>2040</v>
      </c>
      <c r="O7" s="18">
        <v>2050</v>
      </c>
      <c r="AB7" s="18" t="s">
        <v>111</v>
      </c>
      <c r="AC7" s="18">
        <v>2015</v>
      </c>
      <c r="AD7" s="18">
        <v>2020</v>
      </c>
      <c r="AE7" s="18">
        <v>2025</v>
      </c>
      <c r="AF7" s="18">
        <v>2030</v>
      </c>
      <c r="AG7" s="18">
        <v>2040</v>
      </c>
      <c r="AH7" s="18">
        <v>2050</v>
      </c>
    </row>
    <row r="8" spans="1:34" x14ac:dyDescent="0.3">
      <c r="B8" s="19" t="s">
        <v>73</v>
      </c>
      <c r="C8" s="19">
        <v>13.806196298896603</v>
      </c>
      <c r="D8" s="19">
        <v>116589944.67976592</v>
      </c>
      <c r="E8" s="19">
        <v>116589960.72864407</v>
      </c>
      <c r="F8" s="19">
        <v>227750080.6328207</v>
      </c>
      <c r="G8" s="19">
        <v>112369978.35513844</v>
      </c>
      <c r="H8" s="19">
        <v>1209877.6769611111</v>
      </c>
      <c r="J8" s="17">
        <f>((C8/10^9)/(1.035^(J$7-2015)))*1.140386</f>
        <v>1.5744392972513501E-8</v>
      </c>
      <c r="K8" s="17">
        <f t="shared" ref="K8:O23" si="0">((D8/10^9)/(1.035^(K$7-2015)))*1.140386</f>
        <v>0.11194668156181532</v>
      </c>
      <c r="L8" s="17">
        <f t="shared" si="0"/>
        <v>9.4256114968476967E-2</v>
      </c>
      <c r="M8" s="17">
        <f t="shared" si="0"/>
        <v>0.15502622420187884</v>
      </c>
      <c r="N8" s="17">
        <f t="shared" si="0"/>
        <v>5.4224234469811894E-2</v>
      </c>
      <c r="O8" s="17">
        <f t="shared" si="0"/>
        <v>4.1388634474763357E-4</v>
      </c>
      <c r="AB8" s="19" t="s">
        <v>277</v>
      </c>
      <c r="AC8" s="17">
        <f>J14+J15+J17+J22+J25+J26+J29+J30+J31+J34+J35+J36</f>
        <v>2.4815448874565673</v>
      </c>
      <c r="AD8" s="17">
        <f t="shared" ref="AD8:AH8" si="1">K14+K15+K17+K22+K25+K26+K29+K30+K31+K34+K35+K36</f>
        <v>3.1539462977778339</v>
      </c>
      <c r="AE8" s="17">
        <f t="shared" si="1"/>
        <v>2.8502611448177828</v>
      </c>
      <c r="AF8" s="17">
        <f t="shared" si="1"/>
        <v>3.461917889444754</v>
      </c>
      <c r="AG8" s="17">
        <f t="shared" si="1"/>
        <v>11.118045504741797</v>
      </c>
      <c r="AH8" s="17">
        <f t="shared" si="1"/>
        <v>14.113061625788591</v>
      </c>
    </row>
    <row r="9" spans="1:34" x14ac:dyDescent="0.3">
      <c r="B9" s="19" t="s">
        <v>74</v>
      </c>
      <c r="C9" s="19">
        <v>4.585533488593188</v>
      </c>
      <c r="D9" s="19">
        <v>9.9328263823977885</v>
      </c>
      <c r="E9" s="19">
        <v>16.692304250743184</v>
      </c>
      <c r="F9" s="19">
        <v>25.231639983261736</v>
      </c>
      <c r="G9" s="19">
        <v>42.194419836869365</v>
      </c>
      <c r="H9" s="19">
        <v>45.867205204390729</v>
      </c>
      <c r="J9" s="17">
        <f t="shared" ref="J9:J36" si="2">((C9/10^9)/(1.035^(J$7-2015)))*1.140386</f>
        <v>5.2292781929228315E-9</v>
      </c>
      <c r="K9" s="17">
        <f t="shared" si="0"/>
        <v>9.537245729837462E-9</v>
      </c>
      <c r="L9" s="17">
        <f t="shared" si="0"/>
        <v>1.3494744647943789E-8</v>
      </c>
      <c r="M9" s="17">
        <f t="shared" si="0"/>
        <v>1.7174816650591936E-8</v>
      </c>
      <c r="N9" s="17">
        <f t="shared" si="0"/>
        <v>2.0360955372983419E-8</v>
      </c>
      <c r="O9" s="17">
        <f t="shared" si="0"/>
        <v>1.5690685320781485E-8</v>
      </c>
      <c r="AB9" s="19" t="s">
        <v>278</v>
      </c>
      <c r="AC9" s="17">
        <f>J27</f>
        <v>2.0197705351750173E-9</v>
      </c>
      <c r="AD9" s="17">
        <f t="shared" ref="AD9:AH9" si="3">K27</f>
        <v>5.0615656507652709E-9</v>
      </c>
      <c r="AE9" s="17">
        <f t="shared" si="3"/>
        <v>0.20094606656868547</v>
      </c>
      <c r="AF9" s="17">
        <f t="shared" si="3"/>
        <v>0.75733205267386006</v>
      </c>
      <c r="AG9" s="17">
        <f t="shared" si="3"/>
        <v>0.53688694619852373</v>
      </c>
      <c r="AH9" s="17">
        <f t="shared" si="3"/>
        <v>0.3806092572779966</v>
      </c>
    </row>
    <row r="10" spans="1:34" x14ac:dyDescent="0.3">
      <c r="B10" s="19" t="s">
        <v>75</v>
      </c>
      <c r="C10" s="19">
        <v>7.5114957781551892</v>
      </c>
      <c r="D10" s="19">
        <v>16.138933862148164</v>
      </c>
      <c r="E10" s="19">
        <v>26.690609515368894</v>
      </c>
      <c r="F10" s="19">
        <v>39.218357697930387</v>
      </c>
      <c r="G10" s="19">
        <v>62.822950106933064</v>
      </c>
      <c r="H10" s="19">
        <v>66.471475615939369</v>
      </c>
      <c r="J10" s="17">
        <f t="shared" si="2"/>
        <v>8.5660046244672814E-9</v>
      </c>
      <c r="K10" s="17">
        <f t="shared" si="0"/>
        <v>1.5496191329153708E-8</v>
      </c>
      <c r="L10" s="17">
        <f t="shared" si="0"/>
        <v>2.1577785457142365E-8</v>
      </c>
      <c r="M10" s="17">
        <f t="shared" si="0"/>
        <v>2.669537545899194E-8</v>
      </c>
      <c r="N10" s="17">
        <f t="shared" si="0"/>
        <v>3.0315271272167681E-8</v>
      </c>
      <c r="O10" s="17">
        <f t="shared" si="0"/>
        <v>2.2739188098555936E-8</v>
      </c>
      <c r="AB10" s="19" t="s">
        <v>279</v>
      </c>
      <c r="AC10" s="17">
        <f>J8+J9+J10+J11+J12+J13+J16+J18+J19+J20+J21+J23+J24+J28+J32+J33</f>
        <v>1.1942289824189445E-7</v>
      </c>
      <c r="AD10" s="17">
        <f t="shared" ref="AD10:AH10" si="4">K8+K9+K10+K11+K12+K13+K16+K18+K19+K20+K21+K23+K24+K28+K32+K33</f>
        <v>0.50409248071350554</v>
      </c>
      <c r="AE10" s="17">
        <f t="shared" si="4"/>
        <v>0.9327095711791622</v>
      </c>
      <c r="AF10" s="17">
        <f t="shared" si="4"/>
        <v>1.3067353101690118</v>
      </c>
      <c r="AG10" s="17">
        <f t="shared" si="4"/>
        <v>1.0671013343049556</v>
      </c>
      <c r="AH10" s="17">
        <f t="shared" si="4"/>
        <v>0.58860426519312159</v>
      </c>
    </row>
    <row r="11" spans="1:34" x14ac:dyDescent="0.3">
      <c r="B11" s="19" t="s">
        <v>76</v>
      </c>
      <c r="C11" s="19">
        <v>12.407378918428741</v>
      </c>
      <c r="D11" s="19">
        <v>405776522.41638142</v>
      </c>
      <c r="E11" s="19">
        <v>1034489167.6116096</v>
      </c>
      <c r="F11" s="19">
        <v>1650148955.1673195</v>
      </c>
      <c r="G11" s="19">
        <v>2057170838.9901659</v>
      </c>
      <c r="H11" s="19">
        <v>1677957946.8113213</v>
      </c>
      <c r="J11" s="17">
        <f t="shared" si="2"/>
        <v>1.4149201215271276E-8</v>
      </c>
      <c r="K11" s="17">
        <f t="shared" si="0"/>
        <v>0.38961623375820159</v>
      </c>
      <c r="L11" s="17">
        <f t="shared" si="0"/>
        <v>0.8363235505583988</v>
      </c>
      <c r="M11" s="17">
        <f t="shared" si="0"/>
        <v>1.123232804921342</v>
      </c>
      <c r="N11" s="17">
        <f t="shared" si="0"/>
        <v>0.99268964496300038</v>
      </c>
      <c r="O11" s="17">
        <f t="shared" si="0"/>
        <v>0.57401164966555906</v>
      </c>
      <c r="AB11" s="19"/>
      <c r="AC11" s="17"/>
      <c r="AD11" s="17"/>
      <c r="AE11" s="17"/>
      <c r="AF11" s="17"/>
      <c r="AG11" s="17"/>
      <c r="AH11" s="17"/>
    </row>
    <row r="12" spans="1:34" x14ac:dyDescent="0.3">
      <c r="B12" s="19" t="s">
        <v>77</v>
      </c>
      <c r="C12" s="19">
        <v>0.20838855930244932</v>
      </c>
      <c r="D12" s="19">
        <v>0.47925835492626379</v>
      </c>
      <c r="E12" s="19">
        <v>0.6959161167601462</v>
      </c>
      <c r="F12" s="19">
        <v>0.90740958026669838</v>
      </c>
      <c r="G12" s="19">
        <v>1.1756665759304554</v>
      </c>
      <c r="H12" s="19">
        <v>0.89574726345085265</v>
      </c>
      <c r="J12" s="17">
        <f t="shared" si="2"/>
        <v>2.3764339558868298E-10</v>
      </c>
      <c r="K12" s="17">
        <f t="shared" si="0"/>
        <v>4.6017160907085553E-10</v>
      </c>
      <c r="L12" s="17">
        <f t="shared" si="0"/>
        <v>5.6260718418481305E-10</v>
      </c>
      <c r="M12" s="17">
        <f t="shared" si="0"/>
        <v>6.1766072987763368E-10</v>
      </c>
      <c r="N12" s="17">
        <f t="shared" si="0"/>
        <v>5.6731896726096317E-10</v>
      </c>
      <c r="O12" s="17">
        <f t="shared" si="0"/>
        <v>3.0642565587172618E-10</v>
      </c>
      <c r="AB12" s="54" t="s">
        <v>270</v>
      </c>
      <c r="AC12" s="55">
        <f>SUM(AC8:AC11)</f>
        <v>2.4815450088992361</v>
      </c>
      <c r="AD12" s="55">
        <f t="shared" ref="AD12:AH12" si="5">SUM(AD8:AD11)</f>
        <v>3.6580387835529051</v>
      </c>
      <c r="AE12" s="55">
        <f t="shared" si="5"/>
        <v>3.9839167825656303</v>
      </c>
      <c r="AF12" s="55">
        <f t="shared" si="5"/>
        <v>5.5259852522876258</v>
      </c>
      <c r="AG12" s="55">
        <f t="shared" si="5"/>
        <v>12.722033785245277</v>
      </c>
      <c r="AH12" s="55">
        <f t="shared" si="5"/>
        <v>15.082275148259708</v>
      </c>
    </row>
    <row r="13" spans="1:34" x14ac:dyDescent="0.3">
      <c r="B13" s="19" t="s">
        <v>78</v>
      </c>
      <c r="C13" s="19">
        <v>15.690970354689362</v>
      </c>
      <c r="D13" s="19">
        <v>2634341.1680299342</v>
      </c>
      <c r="E13" s="19">
        <v>2634344.5449626609</v>
      </c>
      <c r="F13" s="19">
        <v>2634347.2241949649</v>
      </c>
      <c r="G13" s="19">
        <v>2634350.4242347535</v>
      </c>
      <c r="H13" s="19">
        <v>10.803026205407042</v>
      </c>
      <c r="J13" s="17">
        <f t="shared" si="2"/>
        <v>1.7893762918902784E-8</v>
      </c>
      <c r="K13" s="17">
        <f t="shared" si="0"/>
        <v>2.5294269816546911E-3</v>
      </c>
      <c r="L13" s="17">
        <f t="shared" si="0"/>
        <v>2.1297123761323733E-3</v>
      </c>
      <c r="M13" s="17">
        <f t="shared" si="0"/>
        <v>1.7931624975450961E-3</v>
      </c>
      <c r="N13" s="17">
        <f t="shared" si="0"/>
        <v>1.2712081747306102E-3</v>
      </c>
      <c r="O13" s="17">
        <f t="shared" si="0"/>
        <v>3.6956008971083249E-9</v>
      </c>
    </row>
    <row r="14" spans="1:34" x14ac:dyDescent="0.3">
      <c r="B14" s="19" t="s">
        <v>79</v>
      </c>
      <c r="C14" s="19">
        <v>5.7539809609907211</v>
      </c>
      <c r="D14" s="19">
        <v>17263262.235330645</v>
      </c>
      <c r="E14" s="19">
        <v>17263271.470224768</v>
      </c>
      <c r="F14" s="19">
        <v>699044394.26910627</v>
      </c>
      <c r="G14" s="19">
        <v>4538729831.1910658</v>
      </c>
      <c r="H14" s="19">
        <v>8925979604.599905</v>
      </c>
      <c r="J14" s="17">
        <f t="shared" si="2"/>
        <v>6.5617593321803637E-9</v>
      </c>
      <c r="K14" s="17">
        <f t="shared" si="0"/>
        <v>1.6575742663612971E-2</v>
      </c>
      <c r="L14" s="17">
        <f t="shared" si="0"/>
        <v>1.3956338009382036E-2</v>
      </c>
      <c r="M14" s="17">
        <f t="shared" si="0"/>
        <v>0.47582952634710068</v>
      </c>
      <c r="N14" s="17">
        <f t="shared" si="0"/>
        <v>2.1901681762705447</v>
      </c>
      <c r="O14" s="17">
        <f t="shared" si="0"/>
        <v>3.053483126590927</v>
      </c>
      <c r="AB14" s="56"/>
    </row>
    <row r="15" spans="1:34" x14ac:dyDescent="0.3">
      <c r="B15" s="19" t="s">
        <v>80</v>
      </c>
      <c r="C15" s="19">
        <v>1.2214911240436359</v>
      </c>
      <c r="D15" s="19">
        <v>2.8737046654441127</v>
      </c>
      <c r="E15" s="19">
        <v>4.610182370716509</v>
      </c>
      <c r="F15" s="19">
        <v>7.4603361032979443</v>
      </c>
      <c r="G15" s="19">
        <v>13.872476297365042</v>
      </c>
      <c r="H15" s="19">
        <v>45.420245817590477</v>
      </c>
      <c r="J15" s="17">
        <f t="shared" si="2"/>
        <v>1.3929713769836257E-9</v>
      </c>
      <c r="K15" s="17">
        <f t="shared" si="0"/>
        <v>2.7592576870053709E-9</v>
      </c>
      <c r="L15" s="17">
        <f t="shared" si="0"/>
        <v>3.7270608622234717E-9</v>
      </c>
      <c r="M15" s="17">
        <f t="shared" si="0"/>
        <v>5.0781441400928757E-9</v>
      </c>
      <c r="N15" s="17">
        <f t="shared" si="0"/>
        <v>6.694175957281676E-9</v>
      </c>
      <c r="O15" s="17">
        <f t="shared" si="0"/>
        <v>1.5537785246355742E-8</v>
      </c>
    </row>
    <row r="16" spans="1:34" x14ac:dyDescent="0.3">
      <c r="B16" s="19" t="s">
        <v>81</v>
      </c>
      <c r="C16" s="19">
        <v>2.8899134108122437</v>
      </c>
      <c r="D16" s="19">
        <v>6.0882218260769276</v>
      </c>
      <c r="E16" s="19">
        <v>11.076973606639806</v>
      </c>
      <c r="F16" s="19">
        <v>19.937955747741437</v>
      </c>
      <c r="G16" s="19">
        <v>30.714627140505968</v>
      </c>
      <c r="H16" s="19">
        <v>31.47492945466789</v>
      </c>
      <c r="J16" s="17">
        <f t="shared" si="2"/>
        <v>3.2956167949025314E-9</v>
      </c>
      <c r="K16" s="17">
        <f t="shared" si="0"/>
        <v>5.8457548111334775E-9</v>
      </c>
      <c r="L16" s="17">
        <f t="shared" si="0"/>
        <v>8.9550806196790857E-9</v>
      </c>
      <c r="M16" s="17">
        <f t="shared" si="0"/>
        <v>1.357148146463083E-8</v>
      </c>
      <c r="N16" s="17">
        <f t="shared" si="0"/>
        <v>1.4821371046775547E-8</v>
      </c>
      <c r="O16" s="17">
        <f t="shared" si="0"/>
        <v>1.0767240152659537E-8</v>
      </c>
    </row>
    <row r="17" spans="2:15" x14ac:dyDescent="0.3">
      <c r="B17" s="19" t="s">
        <v>82</v>
      </c>
      <c r="C17" s="19">
        <v>8.1922939554392865E-2</v>
      </c>
      <c r="D17" s="19">
        <v>210087777.36308691</v>
      </c>
      <c r="E17" s="19">
        <v>210087777.65281972</v>
      </c>
      <c r="F17" s="19">
        <v>231437885.78711244</v>
      </c>
      <c r="G17" s="19">
        <v>252787994.25309023</v>
      </c>
      <c r="H17" s="19">
        <v>274138102.70899683</v>
      </c>
      <c r="J17" s="17">
        <f t="shared" si="2"/>
        <v>9.3423773346675866E-11</v>
      </c>
      <c r="K17" s="17">
        <f t="shared" si="0"/>
        <v>0.2017209080688129</v>
      </c>
      <c r="L17" s="17">
        <f t="shared" si="0"/>
        <v>0.16984359202250751</v>
      </c>
      <c r="M17" s="17">
        <f t="shared" si="0"/>
        <v>0.15753646045327135</v>
      </c>
      <c r="N17" s="17">
        <f t="shared" si="0"/>
        <v>0.12198307476942061</v>
      </c>
      <c r="O17" s="17">
        <f t="shared" si="0"/>
        <v>9.3779742735037697E-2</v>
      </c>
    </row>
    <row r="18" spans="2:15" x14ac:dyDescent="0.3">
      <c r="B18" s="19" t="s">
        <v>83</v>
      </c>
      <c r="C18" s="19">
        <v>0.36295675271944328</v>
      </c>
      <c r="D18" s="19">
        <v>0.78117121054911054</v>
      </c>
      <c r="E18" s="19">
        <v>1.0712259191131623</v>
      </c>
      <c r="F18" s="19">
        <v>1.3305011854484912</v>
      </c>
      <c r="G18" s="19">
        <v>1.7347594015776746</v>
      </c>
      <c r="H18" s="19">
        <v>1.2235764324164398</v>
      </c>
      <c r="J18" s="17">
        <f t="shared" si="2"/>
        <v>4.1391079940671501E-10</v>
      </c>
      <c r="K18" s="17">
        <f t="shared" si="0"/>
        <v>7.5006060765183516E-10</v>
      </c>
      <c r="L18" s="17">
        <f t="shared" si="0"/>
        <v>8.6602304999607225E-10</v>
      </c>
      <c r="M18" s="17">
        <f t="shared" si="0"/>
        <v>9.0565313743506626E-10</v>
      </c>
      <c r="N18" s="17">
        <f t="shared" si="0"/>
        <v>8.3710971486146026E-10</v>
      </c>
      <c r="O18" s="17">
        <f t="shared" si="0"/>
        <v>4.1857254396509365E-10</v>
      </c>
    </row>
    <row r="19" spans="2:15" x14ac:dyDescent="0.3">
      <c r="B19" s="19" t="s">
        <v>84</v>
      </c>
      <c r="C19" s="19">
        <v>11.974019917421012</v>
      </c>
      <c r="D19" s="19">
        <v>26.800735000781533</v>
      </c>
      <c r="E19" s="19">
        <v>42.313617443455271</v>
      </c>
      <c r="F19" s="19">
        <v>55.770228082429739</v>
      </c>
      <c r="G19" s="19">
        <v>74.285559907440174</v>
      </c>
      <c r="H19" s="19">
        <v>86.90495890837613</v>
      </c>
      <c r="J19" s="17">
        <f t="shared" si="2"/>
        <v>1.3655004677548077E-8</v>
      </c>
      <c r="K19" s="17">
        <f t="shared" si="0"/>
        <v>2.5733379966821271E-8</v>
      </c>
      <c r="L19" s="17">
        <f t="shared" si="0"/>
        <v>3.420806702015308E-8</v>
      </c>
      <c r="M19" s="17">
        <f t="shared" si="0"/>
        <v>3.796199702091668E-8</v>
      </c>
      <c r="N19" s="17">
        <f t="shared" si="0"/>
        <v>3.5846563976472446E-8</v>
      </c>
      <c r="O19" s="17">
        <f t="shared" si="0"/>
        <v>2.9729266410944145E-8</v>
      </c>
    </row>
    <row r="20" spans="2:15" x14ac:dyDescent="0.3">
      <c r="B20" s="19" t="s">
        <v>85</v>
      </c>
      <c r="C20" s="19">
        <v>0.1643588463684241</v>
      </c>
      <c r="D20" s="19">
        <v>0.39069819366748182</v>
      </c>
      <c r="E20" s="19">
        <v>0.54966040083364176</v>
      </c>
      <c r="F20" s="19">
        <v>0.69122246336887549</v>
      </c>
      <c r="G20" s="19">
        <v>0.88696080963159629</v>
      </c>
      <c r="H20" s="19">
        <v>0.63732839465038438</v>
      </c>
      <c r="J20" s="17">
        <f t="shared" si="2"/>
        <v>1.8743252737470169E-10</v>
      </c>
      <c r="K20" s="17">
        <f t="shared" si="0"/>
        <v>3.7513840831987816E-10</v>
      </c>
      <c r="L20" s="17">
        <f t="shared" si="0"/>
        <v>4.443680537398651E-10</v>
      </c>
      <c r="M20" s="17">
        <f t="shared" si="0"/>
        <v>4.7050524979772921E-10</v>
      </c>
      <c r="N20" s="17">
        <f t="shared" si="0"/>
        <v>4.2800373917486478E-10</v>
      </c>
      <c r="O20" s="17">
        <f t="shared" si="0"/>
        <v>2.1802329664290807E-10</v>
      </c>
    </row>
    <row r="21" spans="2:15" x14ac:dyDescent="0.3">
      <c r="B21" s="19" t="s">
        <v>86</v>
      </c>
      <c r="C21" s="19">
        <v>2.6941243291203207</v>
      </c>
      <c r="D21" s="19">
        <v>5.7849513926068399</v>
      </c>
      <c r="E21" s="19">
        <v>8.7747221488887668</v>
      </c>
      <c r="F21" s="19">
        <v>11.861936449365279</v>
      </c>
      <c r="G21" s="19">
        <v>17.090486228121172</v>
      </c>
      <c r="H21" s="19">
        <v>14.975289408676591</v>
      </c>
      <c r="J21" s="17">
        <f t="shared" si="2"/>
        <v>3.0723416671882054E-9</v>
      </c>
      <c r="K21" s="17">
        <f t="shared" si="0"/>
        <v>5.5545623010414678E-9</v>
      </c>
      <c r="L21" s="17">
        <f t="shared" si="0"/>
        <v>7.0938459410502584E-9</v>
      </c>
      <c r="M21" s="17">
        <f t="shared" si="0"/>
        <v>8.0742505748326747E-9</v>
      </c>
      <c r="N21" s="17">
        <f t="shared" si="0"/>
        <v>8.247029553640175E-9</v>
      </c>
      <c r="O21" s="17">
        <f t="shared" si="0"/>
        <v>5.1228879686936553E-9</v>
      </c>
    </row>
    <row r="22" spans="2:15" x14ac:dyDescent="0.3">
      <c r="B22" s="19" t="s">
        <v>87</v>
      </c>
      <c r="C22" s="19">
        <v>94047463.061042815</v>
      </c>
      <c r="D22" s="19">
        <v>94047463.302310243</v>
      </c>
      <c r="E22" s="19">
        <v>94047463.5890553</v>
      </c>
      <c r="F22" s="19">
        <v>94047466.368300125</v>
      </c>
      <c r="G22" s="19">
        <v>606858833.86652708</v>
      </c>
      <c r="H22" s="19">
        <v>934399198.61414421</v>
      </c>
      <c r="J22" s="17">
        <f t="shared" si="2"/>
        <v>0.10725041021033037</v>
      </c>
      <c r="K22" s="17">
        <f t="shared" si="0"/>
        <v>9.0301967763326454E-2</v>
      </c>
      <c r="L22" s="17">
        <f t="shared" si="0"/>
        <v>7.6031834003060836E-2</v>
      </c>
      <c r="M22" s="17">
        <f t="shared" si="0"/>
        <v>6.4016765949410956E-2</v>
      </c>
      <c r="N22" s="17">
        <f t="shared" si="0"/>
        <v>0.29284027797581619</v>
      </c>
      <c r="O22" s="17">
        <f t="shared" si="0"/>
        <v>0.31964807369692211</v>
      </c>
    </row>
    <row r="23" spans="2:15" x14ac:dyDescent="0.3">
      <c r="B23" s="19" t="s">
        <v>88</v>
      </c>
      <c r="C23" s="19">
        <v>5.6406243999951666</v>
      </c>
      <c r="D23" s="19">
        <v>12.660723001466804</v>
      </c>
      <c r="E23" s="19">
        <v>20.848665935611702</v>
      </c>
      <c r="F23" s="19">
        <v>27.823709800748578</v>
      </c>
      <c r="G23" s="19">
        <v>46.53966689617679</v>
      </c>
      <c r="H23" s="19">
        <v>44.587020205682528</v>
      </c>
      <c r="J23" s="17">
        <f t="shared" si="2"/>
        <v>6.4324890970128876E-9</v>
      </c>
      <c r="K23" s="17">
        <f t="shared" si="0"/>
        <v>1.2156502261670005E-8</v>
      </c>
      <c r="L23" s="17">
        <f t="shared" si="0"/>
        <v>1.6854918220103597E-8</v>
      </c>
      <c r="M23" s="17">
        <f t="shared" si="0"/>
        <v>1.8939201521745872E-8</v>
      </c>
      <c r="N23" s="17">
        <f t="shared" si="0"/>
        <v>2.2457758263062222E-8</v>
      </c>
      <c r="O23" s="17">
        <f t="shared" si="0"/>
        <v>1.5252747585582556E-8</v>
      </c>
    </row>
    <row r="24" spans="2:15" x14ac:dyDescent="0.3">
      <c r="B24" s="19" t="s">
        <v>89</v>
      </c>
      <c r="C24" s="19">
        <v>8.2630893707676147</v>
      </c>
      <c r="D24" s="19">
        <v>18.84709068029812</v>
      </c>
      <c r="E24" s="19">
        <v>33.387559534654329</v>
      </c>
      <c r="F24" s="19">
        <v>51.922875907486961</v>
      </c>
      <c r="G24" s="19">
        <v>73.11809136158648</v>
      </c>
      <c r="H24" s="19">
        <v>30.799905389216391</v>
      </c>
      <c r="J24" s="17">
        <f t="shared" si="2"/>
        <v>9.4231114351721979E-9</v>
      </c>
      <c r="K24" s="17">
        <f t="shared" ref="K24:K36" si="6">((D24/10^9)/(1.035^(K$7-2015)))*1.140386</f>
        <v>1.8096494209248535E-8</v>
      </c>
      <c r="L24" s="17">
        <f t="shared" ref="L24:L36" si="7">((E24/10^9)/(1.035^(L$7-2015)))*1.140386</f>
        <v>2.6991875032359376E-8</v>
      </c>
      <c r="M24" s="17">
        <f t="shared" ref="M24:M36" si="8">((F24/10^9)/(1.035^(M$7-2015)))*1.140386</f>
        <v>3.5343159393289893E-8</v>
      </c>
      <c r="N24" s="17">
        <f t="shared" ref="N24:N36" si="9">((G24/10^9)/(1.035^(N$7-2015)))*1.140386</f>
        <v>3.5283200976023793E-8</v>
      </c>
      <c r="O24" s="17">
        <f t="shared" ref="O24:O36" si="10">((H24/10^9)/(1.035^(O$7-2015)))*1.140386</f>
        <v>1.0536321566106106E-8</v>
      </c>
    </row>
    <row r="25" spans="2:15" x14ac:dyDescent="0.3">
      <c r="B25" s="19" t="s">
        <v>90</v>
      </c>
      <c r="C25" s="19">
        <v>506305697.13956666</v>
      </c>
      <c r="D25" s="19">
        <v>506305697.27914602</v>
      </c>
      <c r="E25" s="19">
        <v>506305697.50395936</v>
      </c>
      <c r="F25" s="19">
        <v>506305698.04377365</v>
      </c>
      <c r="G25" s="19">
        <v>3858936889.6703358</v>
      </c>
      <c r="H25" s="19">
        <v>3858936895.0408974</v>
      </c>
      <c r="J25" s="17">
        <f t="shared" si="2"/>
        <v>0.57738392873820177</v>
      </c>
      <c r="K25" s="17">
        <f t="shared" si="6"/>
        <v>0.48614177510694073</v>
      </c>
      <c r="L25" s="17">
        <f t="shared" si="7"/>
        <v>0.40931833011076374</v>
      </c>
      <c r="M25" s="17">
        <f t="shared" si="8"/>
        <v>0.3446350510240464</v>
      </c>
      <c r="N25" s="17">
        <f t="shared" si="9"/>
        <v>1.8621334788227488</v>
      </c>
      <c r="O25" s="17">
        <f t="shared" si="10"/>
        <v>1.3201014586134863</v>
      </c>
    </row>
    <row r="26" spans="2:15" x14ac:dyDescent="0.3">
      <c r="B26" s="19" t="s">
        <v>91</v>
      </c>
      <c r="C26" s="19">
        <v>5.6237557772623951E-2</v>
      </c>
      <c r="D26" s="19">
        <v>0.13868053519680423</v>
      </c>
      <c r="E26" s="19">
        <v>0.24133193147200679</v>
      </c>
      <c r="F26" s="19">
        <v>0.41563537700014702</v>
      </c>
      <c r="G26" s="19">
        <v>0.52620097958086109</v>
      </c>
      <c r="H26" s="19">
        <v>0.85894040030596652</v>
      </c>
      <c r="J26" s="17">
        <f t="shared" si="2"/>
        <v>6.4132523558091526E-11</v>
      </c>
      <c r="K26" s="17">
        <f t="shared" si="6"/>
        <v>1.3315750131917752E-10</v>
      </c>
      <c r="L26" s="17">
        <f t="shared" si="7"/>
        <v>1.9510264980131809E-10</v>
      </c>
      <c r="M26" s="17">
        <f t="shared" si="8"/>
        <v>2.8291705962088557E-10</v>
      </c>
      <c r="N26" s="17">
        <f t="shared" si="9"/>
        <v>2.5391875759609924E-10</v>
      </c>
      <c r="O26" s="17">
        <f t="shared" si="10"/>
        <v>2.9383441765091144E-10</v>
      </c>
    </row>
    <row r="27" spans="2:15" x14ac:dyDescent="0.3">
      <c r="B27" s="19" t="s">
        <v>92</v>
      </c>
      <c r="C27" s="19">
        <v>1.7711288416159243</v>
      </c>
      <c r="D27" s="19">
        <v>5.2715064974022159</v>
      </c>
      <c r="E27" s="19">
        <v>248559937.12083191</v>
      </c>
      <c r="F27" s="19">
        <v>1112601670.7836506</v>
      </c>
      <c r="G27" s="19">
        <v>1112601682.8706326</v>
      </c>
      <c r="H27" s="19">
        <v>1112601683.6969571</v>
      </c>
      <c r="J27" s="17">
        <f t="shared" si="2"/>
        <v>2.0197705351750173E-9</v>
      </c>
      <c r="K27" s="17">
        <f t="shared" si="6"/>
        <v>5.0615656507652709E-9</v>
      </c>
      <c r="L27" s="17">
        <f t="shared" si="7"/>
        <v>0.20094606656868547</v>
      </c>
      <c r="M27" s="17">
        <f t="shared" si="8"/>
        <v>0.75733205267386006</v>
      </c>
      <c r="N27" s="17">
        <f t="shared" si="9"/>
        <v>0.53688694619852373</v>
      </c>
      <c r="O27" s="17">
        <f t="shared" si="10"/>
        <v>0.3806092572779966</v>
      </c>
    </row>
    <row r="28" spans="2:15" x14ac:dyDescent="0.3">
      <c r="B28" s="19" t="s">
        <v>93</v>
      </c>
      <c r="C28" s="19">
        <v>7.6746483992352044</v>
      </c>
      <c r="D28" s="19">
        <v>21.259026043276425</v>
      </c>
      <c r="E28" s="19">
        <v>37.59592633745703</v>
      </c>
      <c r="F28" s="19">
        <v>39200065.108343445</v>
      </c>
      <c r="G28" s="19">
        <v>39200102.090733461</v>
      </c>
      <c r="H28" s="19">
        <v>41447022.420705266</v>
      </c>
      <c r="J28" s="17">
        <f t="shared" si="2"/>
        <v>8.7520615894102379E-9</v>
      </c>
      <c r="K28" s="17">
        <f t="shared" si="6"/>
        <v>2.0412372827843277E-8</v>
      </c>
      <c r="L28" s="17">
        <f t="shared" si="7"/>
        <v>3.0394091678762613E-8</v>
      </c>
      <c r="M28" s="17">
        <f t="shared" si="8"/>
        <v>2.6682923954752472E-2</v>
      </c>
      <c r="N28" s="17">
        <f t="shared" si="9"/>
        <v>1.8916044642196872E-2</v>
      </c>
      <c r="O28" s="17">
        <f t="shared" si="10"/>
        <v>1.4178587585371499E-2</v>
      </c>
    </row>
    <row r="29" spans="2:15" x14ac:dyDescent="0.3">
      <c r="B29" s="19" t="s">
        <v>94</v>
      </c>
      <c r="C29" s="19">
        <v>1060235128.0531698</v>
      </c>
      <c r="D29" s="19">
        <v>1156019580.196187</v>
      </c>
      <c r="E29" s="19">
        <v>1156019580.3077638</v>
      </c>
      <c r="F29" s="19">
        <v>1523600225.3265886</v>
      </c>
      <c r="G29" s="19">
        <v>4374779680.7122412</v>
      </c>
      <c r="H29" s="19">
        <v>7586399888.2701292</v>
      </c>
      <c r="J29" s="17">
        <f t="shared" si="2"/>
        <v>1.2090772967400421</v>
      </c>
      <c r="K29" s="17">
        <f t="shared" si="6"/>
        <v>1.1099804205148183</v>
      </c>
      <c r="L29" s="17">
        <f t="shared" si="7"/>
        <v>0.93457372990202114</v>
      </c>
      <c r="M29" s="17">
        <f t="shared" si="8"/>
        <v>1.037092893531449</v>
      </c>
      <c r="N29" s="17">
        <f t="shared" si="9"/>
        <v>2.1110538831910515</v>
      </c>
      <c r="O29" s="17">
        <f t="shared" si="10"/>
        <v>2.5952270872842167</v>
      </c>
    </row>
    <row r="30" spans="2:15" x14ac:dyDescent="0.3">
      <c r="B30" s="19" t="s">
        <v>95</v>
      </c>
      <c r="C30" s="19">
        <v>4.4479289155431846E-2</v>
      </c>
      <c r="D30" s="19">
        <v>0.18694202211515815</v>
      </c>
      <c r="E30" s="19">
        <v>0.33571271782083928</v>
      </c>
      <c r="F30" s="19">
        <v>1.3097219828786082</v>
      </c>
      <c r="G30" s="19">
        <v>5685959468.4195318</v>
      </c>
      <c r="H30" s="19">
        <v>10568226535.86828</v>
      </c>
      <c r="J30" s="17">
        <f t="shared" si="2"/>
        <v>5.0723558642806299E-11</v>
      </c>
      <c r="K30" s="17">
        <f t="shared" si="6"/>
        <v>1.7949694613655137E-10</v>
      </c>
      <c r="L30" s="17">
        <f t="shared" si="7"/>
        <v>2.7140395561971209E-10</v>
      </c>
      <c r="M30" s="17">
        <f t="shared" si="8"/>
        <v>8.9150903128421773E-10</v>
      </c>
      <c r="N30" s="17">
        <f t="shared" si="9"/>
        <v>2.7437648730963651</v>
      </c>
      <c r="O30" s="17">
        <f t="shared" si="10"/>
        <v>3.6152784158989504</v>
      </c>
    </row>
    <row r="31" spans="2:15" x14ac:dyDescent="0.3">
      <c r="B31" s="19" t="s">
        <v>96</v>
      </c>
      <c r="C31" s="19">
        <v>515468660.20637167</v>
      </c>
      <c r="D31" s="19">
        <v>1301040170.4180627</v>
      </c>
      <c r="E31" s="19">
        <v>1541902472.9535244</v>
      </c>
      <c r="F31" s="19">
        <v>2031491443.606884</v>
      </c>
      <c r="G31" s="19">
        <v>1658441160.2642334</v>
      </c>
      <c r="H31" s="19">
        <v>1787729035.1129408</v>
      </c>
      <c r="J31" s="17">
        <f t="shared" si="2"/>
        <v>0.5878332435381034</v>
      </c>
      <c r="K31" s="17">
        <f t="shared" si="6"/>
        <v>1.2492254804388612</v>
      </c>
      <c r="L31" s="17">
        <f t="shared" si="7"/>
        <v>1.2465373163572946</v>
      </c>
      <c r="M31" s="17">
        <f t="shared" si="8"/>
        <v>1.3828071855155015</v>
      </c>
      <c r="N31" s="17">
        <f t="shared" si="9"/>
        <v>0.8002822786380156</v>
      </c>
      <c r="O31" s="17">
        <f t="shared" si="10"/>
        <v>0.61156317686642625</v>
      </c>
    </row>
    <row r="32" spans="2:15" x14ac:dyDescent="0.3">
      <c r="B32" s="19" t="s">
        <v>97</v>
      </c>
      <c r="C32" s="19">
        <v>10.690413436222313</v>
      </c>
      <c r="D32" s="19">
        <v>24.64626792482445</v>
      </c>
      <c r="E32" s="19">
        <v>38.856269408798795</v>
      </c>
      <c r="F32" s="19">
        <v>50.507158258097967</v>
      </c>
      <c r="G32" s="19">
        <v>67.267523326495578</v>
      </c>
      <c r="H32" s="19">
        <v>78.236268447169806</v>
      </c>
      <c r="J32" s="17">
        <f t="shared" si="2"/>
        <v>1.2191197816879818E-8</v>
      </c>
      <c r="K32" s="17">
        <f t="shared" si="6"/>
        <v>2.3664715809290025E-8</v>
      </c>
      <c r="L32" s="17">
        <f t="shared" si="7"/>
        <v>3.1413004805499149E-8</v>
      </c>
      <c r="M32" s="17">
        <f t="shared" si="8"/>
        <v>3.4379500627018939E-8</v>
      </c>
      <c r="N32" s="17">
        <f t="shared" si="9"/>
        <v>3.2460004090519998E-8</v>
      </c>
      <c r="O32" s="17">
        <f t="shared" si="10"/>
        <v>2.6763799176480336E-8</v>
      </c>
    </row>
    <row r="33" spans="1:15" x14ac:dyDescent="0.3">
      <c r="B33" s="19" t="s">
        <v>98</v>
      </c>
      <c r="C33" s="19">
        <v>0.15735769935155322</v>
      </c>
      <c r="D33" s="19">
        <v>0.34290046852072398</v>
      </c>
      <c r="E33" s="19">
        <v>0.51919966273224338</v>
      </c>
      <c r="F33" s="19">
        <v>0.675629507431034</v>
      </c>
      <c r="G33" s="19">
        <v>0.89240157642825013</v>
      </c>
      <c r="H33" s="19">
        <v>1.0426650131367123</v>
      </c>
      <c r="J33" s="17">
        <f t="shared" si="2"/>
        <v>1.7944851733272035E-10</v>
      </c>
      <c r="K33" s="17">
        <f t="shared" si="6"/>
        <v>3.2924425568879027E-10</v>
      </c>
      <c r="L33" s="17">
        <f t="shared" si="7"/>
        <v>4.1974234141809489E-10</v>
      </c>
      <c r="M33" s="17">
        <f t="shared" si="8"/>
        <v>4.5989134759197313E-10</v>
      </c>
      <c r="N33" s="17">
        <f t="shared" si="9"/>
        <v>4.3062918610291277E-10</v>
      </c>
      <c r="O33" s="17">
        <f t="shared" si="10"/>
        <v>3.5668466267376897E-10</v>
      </c>
    </row>
    <row r="34" spans="1:15" x14ac:dyDescent="0.3">
      <c r="B34" s="19" t="s">
        <v>99</v>
      </c>
      <c r="C34" s="19">
        <v>4.7855748487388118E-3</v>
      </c>
      <c r="D34" s="19">
        <v>1.3151819915321109E-2</v>
      </c>
      <c r="E34" s="19">
        <v>2.499816088162015E-2</v>
      </c>
      <c r="F34" s="19">
        <v>4.7192484907784348E-2</v>
      </c>
      <c r="G34" s="19">
        <v>0.11874672054524088</v>
      </c>
      <c r="H34" s="19">
        <v>278846081.95645243</v>
      </c>
      <c r="J34" s="17">
        <f t="shared" si="2"/>
        <v>5.4574025594538581E-12</v>
      </c>
      <c r="K34" s="17">
        <f t="shared" si="6"/>
        <v>1.2628040952096875E-11</v>
      </c>
      <c r="L34" s="17">
        <f t="shared" si="7"/>
        <v>2.0209540438412623E-11</v>
      </c>
      <c r="M34" s="17">
        <f t="shared" si="8"/>
        <v>3.2123249860679317E-11</v>
      </c>
      <c r="N34" s="17">
        <f t="shared" si="9"/>
        <v>5.7301337168691655E-11</v>
      </c>
      <c r="O34" s="17">
        <f t="shared" si="10"/>
        <v>9.5390292593905565E-2</v>
      </c>
    </row>
    <row r="35" spans="1:15" x14ac:dyDescent="0.3">
      <c r="B35" s="19" t="s">
        <v>100</v>
      </c>
      <c r="C35" s="19">
        <v>2.0542948019417542E-2</v>
      </c>
      <c r="D35" s="19">
        <v>5.8006753272303195E-2</v>
      </c>
      <c r="E35" s="19">
        <v>0.11023337126215202</v>
      </c>
      <c r="F35" s="19">
        <v>0.26244579430329784</v>
      </c>
      <c r="G35" s="19">
        <v>605530371.5383867</v>
      </c>
      <c r="H35" s="19">
        <v>2963114988.6624689</v>
      </c>
      <c r="J35" s="17">
        <f t="shared" si="2"/>
        <v>2.3426890320071491E-11</v>
      </c>
      <c r="K35" s="17">
        <f t="shared" si="6"/>
        <v>5.5696600207207096E-11</v>
      </c>
      <c r="L35" s="17">
        <f t="shared" si="7"/>
        <v>8.9117186849652359E-11</v>
      </c>
      <c r="M35" s="17">
        <f t="shared" si="8"/>
        <v>1.786431005225297E-10</v>
      </c>
      <c r="N35" s="17">
        <f t="shared" si="9"/>
        <v>0.2921992272804273</v>
      </c>
      <c r="O35" s="17">
        <f t="shared" si="10"/>
        <v>1.0136502681864543</v>
      </c>
    </row>
    <row r="36" spans="1:15" x14ac:dyDescent="0.3">
      <c r="B36" s="19" t="s">
        <v>101</v>
      </c>
      <c r="C36" s="19">
        <v>3.3317230720166222E-2</v>
      </c>
      <c r="D36" s="19">
        <v>8.459312835674343E-2</v>
      </c>
      <c r="E36" s="19">
        <v>0.13588974683897501</v>
      </c>
      <c r="F36" s="19">
        <v>0.23599373252725292</v>
      </c>
      <c r="G36" s="19">
        <v>1458126436.0681188</v>
      </c>
      <c r="H36" s="19">
        <v>4077705748.8979697</v>
      </c>
      <c r="J36" s="17">
        <f t="shared" si="2"/>
        <v>3.7994503472047468E-11</v>
      </c>
      <c r="K36" s="17">
        <f t="shared" si="6"/>
        <v>8.1224157267428766E-11</v>
      </c>
      <c r="L36" s="17">
        <f t="shared" si="7"/>
        <v>1.0985885509390047E-10</v>
      </c>
      <c r="M36" s="17">
        <f t="shared" si="8"/>
        <v>1.6063756020350627E-10</v>
      </c>
      <c r="N36" s="17">
        <f t="shared" si="9"/>
        <v>0.70362022769201105</v>
      </c>
      <c r="O36" s="17">
        <f t="shared" si="10"/>
        <v>1.3949399674906473</v>
      </c>
    </row>
    <row r="39" spans="1:15" s="42" customFormat="1" ht="21" thickBot="1" x14ac:dyDescent="0.4">
      <c r="A39" s="42" t="s">
        <v>103</v>
      </c>
    </row>
    <row r="40" spans="1:15" ht="17.25" thickBot="1" x14ac:dyDescent="0.35"/>
    <row r="41" spans="1:15" ht="18" thickBot="1" x14ac:dyDescent="0.35">
      <c r="B41" s="18" t="s">
        <v>111</v>
      </c>
      <c r="C41" s="18" t="s">
        <v>112</v>
      </c>
      <c r="D41" s="18" t="s">
        <v>113</v>
      </c>
    </row>
    <row r="42" spans="1:15" x14ac:dyDescent="0.3">
      <c r="B42" s="19" t="s">
        <v>73</v>
      </c>
      <c r="C42" s="19">
        <v>2020</v>
      </c>
      <c r="D42" s="19">
        <v>0.71013413436830353</v>
      </c>
    </row>
    <row r="43" spans="1:15" x14ac:dyDescent="0.3">
      <c r="B43" s="19" t="s">
        <v>73</v>
      </c>
      <c r="C43" s="19">
        <v>2025</v>
      </c>
      <c r="D43" s="19">
        <v>0.71013423387973384</v>
      </c>
    </row>
    <row r="44" spans="1:15" x14ac:dyDescent="0.3">
      <c r="B44" s="19" t="s">
        <v>73</v>
      </c>
      <c r="C44" s="19">
        <v>2030</v>
      </c>
      <c r="D44" s="19">
        <v>1.4120206548912098</v>
      </c>
    </row>
    <row r="45" spans="1:15" x14ac:dyDescent="0.3">
      <c r="B45" s="19" t="s">
        <v>73</v>
      </c>
      <c r="C45" s="19">
        <v>2040</v>
      </c>
      <c r="D45" s="19">
        <v>0.70981644848689096</v>
      </c>
    </row>
    <row r="46" spans="1:15" x14ac:dyDescent="0.3">
      <c r="B46" s="19" t="s">
        <v>73</v>
      </c>
      <c r="C46" s="19">
        <v>2050</v>
      </c>
      <c r="D46" s="19">
        <v>7.9301665051995998E-3</v>
      </c>
    </row>
    <row r="47" spans="1:15" x14ac:dyDescent="0.3">
      <c r="B47" s="19" t="s">
        <v>74</v>
      </c>
      <c r="C47" s="19">
        <v>2015</v>
      </c>
      <c r="D47" s="19">
        <v>0.22500002499182398</v>
      </c>
    </row>
    <row r="48" spans="1:15" x14ac:dyDescent="0.3">
      <c r="B48" s="19" t="s">
        <v>74</v>
      </c>
      <c r="C48" s="19">
        <v>2020</v>
      </c>
      <c r="D48" s="19">
        <v>0.18000005466082913</v>
      </c>
    </row>
    <row r="49" spans="2:4" x14ac:dyDescent="0.3">
      <c r="B49" s="19" t="s">
        <v>74</v>
      </c>
      <c r="C49" s="19">
        <v>2025</v>
      </c>
      <c r="D49" s="19">
        <v>0.13500009285389591</v>
      </c>
    </row>
    <row r="50" spans="2:4" x14ac:dyDescent="0.3">
      <c r="B50" s="19" t="s">
        <v>74</v>
      </c>
      <c r="C50" s="19">
        <v>2030</v>
      </c>
      <c r="D50" s="19">
        <v>9.0000142006247688E-2</v>
      </c>
    </row>
    <row r="51" spans="2:4" x14ac:dyDescent="0.3">
      <c r="B51" s="19" t="s">
        <v>76</v>
      </c>
      <c r="C51" s="19">
        <v>2015</v>
      </c>
      <c r="D51" s="19">
        <v>30.236005090731179</v>
      </c>
    </row>
    <row r="52" spans="2:4" x14ac:dyDescent="0.3">
      <c r="B52" s="19" t="s">
        <v>76</v>
      </c>
      <c r="C52" s="19">
        <v>2020</v>
      </c>
      <c r="D52" s="19">
        <v>32.072747858930207</v>
      </c>
    </row>
    <row r="53" spans="2:4" x14ac:dyDescent="0.3">
      <c r="B53" s="19" t="s">
        <v>76</v>
      </c>
      <c r="C53" s="19">
        <v>2025</v>
      </c>
      <c r="D53" s="19">
        <v>38.962667972689566</v>
      </c>
    </row>
    <row r="54" spans="2:4" x14ac:dyDescent="0.3">
      <c r="B54" s="19" t="s">
        <v>76</v>
      </c>
      <c r="C54" s="19">
        <v>2030</v>
      </c>
      <c r="D54" s="19">
        <v>40.20381779200941</v>
      </c>
    </row>
    <row r="55" spans="2:4" x14ac:dyDescent="0.3">
      <c r="B55" s="19" t="s">
        <v>76</v>
      </c>
      <c r="C55" s="19">
        <v>2040</v>
      </c>
      <c r="D55" s="19">
        <v>33.226710036037339</v>
      </c>
    </row>
    <row r="56" spans="2:4" x14ac:dyDescent="0.3">
      <c r="B56" s="19" t="s">
        <v>76</v>
      </c>
      <c r="C56" s="19">
        <v>2050</v>
      </c>
      <c r="D56" s="19">
        <v>27.375341457873059</v>
      </c>
    </row>
    <row r="57" spans="2:4" x14ac:dyDescent="0.3">
      <c r="B57" s="19" t="s">
        <v>104</v>
      </c>
      <c r="C57" s="19">
        <v>2015</v>
      </c>
      <c r="D57" s="19">
        <v>1.875</v>
      </c>
    </row>
    <row r="58" spans="2:4" x14ac:dyDescent="0.3">
      <c r="B58" s="19" t="s">
        <v>104</v>
      </c>
      <c r="C58" s="19">
        <v>2020</v>
      </c>
      <c r="D58" s="19">
        <v>1.8731249999999999</v>
      </c>
    </row>
    <row r="59" spans="2:4" x14ac:dyDescent="0.3">
      <c r="B59" s="19" t="s">
        <v>78</v>
      </c>
      <c r="C59" s="19">
        <v>2020</v>
      </c>
      <c r="D59" s="19">
        <v>4.3645258660861899E-2</v>
      </c>
    </row>
    <row r="60" spans="2:4" x14ac:dyDescent="0.3">
      <c r="B60" s="19" t="s">
        <v>78</v>
      </c>
      <c r="C60" s="19">
        <v>2025</v>
      </c>
      <c r="D60" s="19">
        <v>4.3645315556900204E-2</v>
      </c>
    </row>
    <row r="61" spans="2:4" x14ac:dyDescent="0.3">
      <c r="B61" s="19" t="s">
        <v>78</v>
      </c>
      <c r="C61" s="19">
        <v>2030</v>
      </c>
      <c r="D61" s="19">
        <v>4.3645361475552112E-2</v>
      </c>
    </row>
    <row r="62" spans="2:4" x14ac:dyDescent="0.3">
      <c r="B62" s="19" t="s">
        <v>78</v>
      </c>
      <c r="C62" s="19">
        <v>2040</v>
      </c>
      <c r="D62" s="19">
        <v>4.3645417784556884E-2</v>
      </c>
    </row>
    <row r="63" spans="2:4" x14ac:dyDescent="0.3">
      <c r="B63" s="19" t="s">
        <v>79</v>
      </c>
      <c r="C63" s="19">
        <v>2020</v>
      </c>
      <c r="D63" s="19">
        <v>1.6874117720941644E-2</v>
      </c>
    </row>
    <row r="64" spans="2:4" x14ac:dyDescent="0.3">
      <c r="B64" s="19" t="s">
        <v>79</v>
      </c>
      <c r="C64" s="19">
        <v>2025</v>
      </c>
      <c r="D64" s="19">
        <v>1.6874126864138791E-2</v>
      </c>
    </row>
    <row r="65" spans="2:4" x14ac:dyDescent="0.3">
      <c r="B65" s="19" t="s">
        <v>79</v>
      </c>
      <c r="C65" s="19">
        <v>2030</v>
      </c>
      <c r="D65" s="19">
        <v>0.70070925085902269</v>
      </c>
    </row>
    <row r="66" spans="2:4" x14ac:dyDescent="0.3">
      <c r="B66" s="19" t="s">
        <v>79</v>
      </c>
      <c r="C66" s="19">
        <v>2040</v>
      </c>
      <c r="D66" s="19">
        <v>4.6553518619658201</v>
      </c>
    </row>
    <row r="67" spans="2:4" x14ac:dyDescent="0.3">
      <c r="B67" s="19" t="s">
        <v>79</v>
      </c>
      <c r="C67" s="19">
        <v>2050</v>
      </c>
      <c r="D67" s="19">
        <v>9.3000000000009617</v>
      </c>
    </row>
    <row r="68" spans="2:4" x14ac:dyDescent="0.3">
      <c r="B68" s="19" t="s">
        <v>82</v>
      </c>
      <c r="C68" s="19">
        <v>2015</v>
      </c>
      <c r="D68" s="19">
        <v>1.3414000005418028</v>
      </c>
    </row>
    <row r="69" spans="2:4" x14ac:dyDescent="0.3">
      <c r="B69" s="19" t="s">
        <v>82</v>
      </c>
      <c r="C69" s="19">
        <v>2020</v>
      </c>
      <c r="D69" s="19">
        <v>2.6602259246592359</v>
      </c>
    </row>
    <row r="70" spans="2:4" x14ac:dyDescent="0.3">
      <c r="B70" s="19" t="s">
        <v>82</v>
      </c>
      <c r="C70" s="19">
        <v>2025</v>
      </c>
      <c r="D70" s="19">
        <v>2.589625926575398</v>
      </c>
    </row>
    <row r="71" spans="2:4" x14ac:dyDescent="0.3">
      <c r="B71" s="19" t="s">
        <v>82</v>
      </c>
      <c r="C71" s="19">
        <v>2030</v>
      </c>
      <c r="D71" s="19">
        <v>2.6602259245400419</v>
      </c>
    </row>
    <row r="72" spans="2:4" x14ac:dyDescent="0.3">
      <c r="B72" s="19" t="s">
        <v>82</v>
      </c>
      <c r="C72" s="19">
        <v>2040</v>
      </c>
      <c r="D72" s="19">
        <v>2.6602259246983007</v>
      </c>
    </row>
    <row r="73" spans="2:4" x14ac:dyDescent="0.3">
      <c r="B73" s="19" t="s">
        <v>82</v>
      </c>
      <c r="C73" s="19">
        <v>2050</v>
      </c>
      <c r="D73" s="19">
        <v>2.6602259247899536</v>
      </c>
    </row>
    <row r="74" spans="2:4" x14ac:dyDescent="0.3">
      <c r="B74" s="19" t="s">
        <v>86</v>
      </c>
      <c r="C74" s="19">
        <v>2015</v>
      </c>
      <c r="D74" s="19">
        <v>1.2000000165363001</v>
      </c>
    </row>
    <row r="75" spans="2:4" x14ac:dyDescent="0.3">
      <c r="B75" s="19" t="s">
        <v>86</v>
      </c>
      <c r="C75" s="19">
        <v>2020</v>
      </c>
      <c r="D75" s="19">
        <v>0.96000003584847304</v>
      </c>
    </row>
    <row r="76" spans="2:4" x14ac:dyDescent="0.3">
      <c r="B76" s="19" t="s">
        <v>86</v>
      </c>
      <c r="C76" s="19">
        <v>2025</v>
      </c>
      <c r="D76" s="19">
        <v>0.72000005487109386</v>
      </c>
    </row>
    <row r="77" spans="2:4" x14ac:dyDescent="0.3">
      <c r="B77" s="19" t="s">
        <v>86</v>
      </c>
      <c r="C77" s="19">
        <v>2030</v>
      </c>
      <c r="D77" s="19">
        <v>0.48000007487987967</v>
      </c>
    </row>
    <row r="78" spans="2:4" x14ac:dyDescent="0.3">
      <c r="B78" s="19" t="s">
        <v>105</v>
      </c>
      <c r="C78" s="19">
        <v>2015</v>
      </c>
      <c r="D78" s="19">
        <v>0.99999000000000005</v>
      </c>
    </row>
    <row r="79" spans="2:4" x14ac:dyDescent="0.3">
      <c r="B79" s="19" t="s">
        <v>105</v>
      </c>
      <c r="C79" s="19">
        <v>2020</v>
      </c>
      <c r="D79" s="19">
        <v>1.9999800000000001</v>
      </c>
    </row>
    <row r="80" spans="2:4" x14ac:dyDescent="0.3">
      <c r="B80" s="19" t="s">
        <v>105</v>
      </c>
      <c r="C80" s="19">
        <v>2025</v>
      </c>
      <c r="D80" s="19">
        <v>3.3999700000000002</v>
      </c>
    </row>
    <row r="81" spans="2:4" x14ac:dyDescent="0.3">
      <c r="B81" s="19" t="s">
        <v>105</v>
      </c>
      <c r="C81" s="19">
        <v>2030</v>
      </c>
      <c r="D81" s="19">
        <v>3.3999600000000001</v>
      </c>
    </row>
    <row r="82" spans="2:4" x14ac:dyDescent="0.3">
      <c r="B82" s="19" t="s">
        <v>105</v>
      </c>
      <c r="C82" s="19">
        <v>2040</v>
      </c>
      <c r="D82" s="19">
        <v>3.39994</v>
      </c>
    </row>
    <row r="83" spans="2:4" x14ac:dyDescent="0.3">
      <c r="B83" s="19" t="s">
        <v>105</v>
      </c>
      <c r="C83" s="19">
        <v>2050</v>
      </c>
      <c r="D83" s="19">
        <v>3.3999199999999998</v>
      </c>
    </row>
    <row r="84" spans="2:4" x14ac:dyDescent="0.3">
      <c r="B84" s="19" t="s">
        <v>106</v>
      </c>
      <c r="C84" s="19">
        <v>2015</v>
      </c>
      <c r="D84" s="19">
        <v>1.9999800000000001</v>
      </c>
    </row>
    <row r="85" spans="2:4" x14ac:dyDescent="0.3">
      <c r="B85" s="19" t="s">
        <v>106</v>
      </c>
      <c r="C85" s="19">
        <v>2020</v>
      </c>
      <c r="D85" s="19">
        <v>3.9999600000000002</v>
      </c>
    </row>
    <row r="86" spans="2:4" x14ac:dyDescent="0.3">
      <c r="B86" s="19" t="s">
        <v>106</v>
      </c>
      <c r="C86" s="19">
        <v>2025</v>
      </c>
      <c r="D86" s="19">
        <v>8.7999399999999994</v>
      </c>
    </row>
    <row r="87" spans="2:4" x14ac:dyDescent="0.3">
      <c r="B87" s="19" t="s">
        <v>106</v>
      </c>
      <c r="C87" s="19">
        <v>2030</v>
      </c>
      <c r="D87" s="19">
        <v>8.7999200000000002</v>
      </c>
    </row>
    <row r="88" spans="2:4" x14ac:dyDescent="0.3">
      <c r="B88" s="19" t="s">
        <v>106</v>
      </c>
      <c r="C88" s="19">
        <v>2040</v>
      </c>
      <c r="D88" s="19">
        <v>8.7998799999999999</v>
      </c>
    </row>
    <row r="89" spans="2:4" x14ac:dyDescent="0.3">
      <c r="B89" s="19" t="s">
        <v>106</v>
      </c>
      <c r="C89" s="19">
        <v>2050</v>
      </c>
      <c r="D89" s="19">
        <v>8.7998399999999997</v>
      </c>
    </row>
    <row r="90" spans="2:4" x14ac:dyDescent="0.3">
      <c r="B90" s="19" t="s">
        <v>107</v>
      </c>
      <c r="C90" s="19">
        <v>2015</v>
      </c>
      <c r="D90" s="19">
        <v>0.99999000000000005</v>
      </c>
    </row>
    <row r="91" spans="2:4" x14ac:dyDescent="0.3">
      <c r="B91" s="19" t="s">
        <v>107</v>
      </c>
      <c r="C91" s="19">
        <v>2020</v>
      </c>
      <c r="D91" s="19">
        <v>0.99997999999999998</v>
      </c>
    </row>
    <row r="92" spans="2:4" x14ac:dyDescent="0.3">
      <c r="B92" s="19" t="s">
        <v>107</v>
      </c>
      <c r="C92" s="19">
        <v>2025</v>
      </c>
      <c r="D92" s="19">
        <v>1.49997</v>
      </c>
    </row>
    <row r="93" spans="2:4" x14ac:dyDescent="0.3">
      <c r="B93" s="19" t="s">
        <v>107</v>
      </c>
      <c r="C93" s="19">
        <v>2030</v>
      </c>
      <c r="D93" s="19">
        <v>1.49996</v>
      </c>
    </row>
    <row r="94" spans="2:4" x14ac:dyDescent="0.3">
      <c r="B94" s="19" t="s">
        <v>107</v>
      </c>
      <c r="C94" s="19">
        <v>2040</v>
      </c>
      <c r="D94" s="19">
        <v>1.4999400000000001</v>
      </c>
    </row>
    <row r="95" spans="2:4" x14ac:dyDescent="0.3">
      <c r="B95" s="19" t="s">
        <v>107</v>
      </c>
      <c r="C95" s="19">
        <v>2050</v>
      </c>
      <c r="D95" s="19">
        <v>1.4999199999999999</v>
      </c>
    </row>
    <row r="96" spans="2:4" x14ac:dyDescent="0.3">
      <c r="B96" s="19" t="s">
        <v>110</v>
      </c>
      <c r="C96" s="19">
        <v>2020</v>
      </c>
      <c r="D96" s="19">
        <v>1.4</v>
      </c>
    </row>
    <row r="97" spans="2:4" x14ac:dyDescent="0.3">
      <c r="B97" s="19" t="s">
        <v>110</v>
      </c>
      <c r="C97" s="19">
        <v>2025</v>
      </c>
      <c r="D97" s="19">
        <v>4.2</v>
      </c>
    </row>
    <row r="98" spans="2:4" x14ac:dyDescent="0.3">
      <c r="B98" s="19" t="s">
        <v>110</v>
      </c>
      <c r="C98" s="19">
        <v>2030</v>
      </c>
      <c r="D98" s="19">
        <v>4.2</v>
      </c>
    </row>
    <row r="99" spans="2:4" x14ac:dyDescent="0.3">
      <c r="B99" s="19" t="s">
        <v>110</v>
      </c>
      <c r="C99" s="19">
        <v>2040</v>
      </c>
      <c r="D99" s="19">
        <v>4.2</v>
      </c>
    </row>
    <row r="100" spans="2:4" x14ac:dyDescent="0.3">
      <c r="B100" s="19" t="s">
        <v>110</v>
      </c>
      <c r="C100" s="19">
        <v>2050</v>
      </c>
      <c r="D100" s="19">
        <v>4.2</v>
      </c>
    </row>
    <row r="101" spans="2:4" x14ac:dyDescent="0.3">
      <c r="B101" s="19" t="s">
        <v>87</v>
      </c>
      <c r="C101" s="19">
        <v>2015</v>
      </c>
      <c r="D101" s="19">
        <v>0.831000000058846</v>
      </c>
    </row>
    <row r="102" spans="2:4" x14ac:dyDescent="0.3">
      <c r="B102" s="19" t="s">
        <v>87</v>
      </c>
      <c r="C102" s="19">
        <v>2020</v>
      </c>
      <c r="D102" s="19">
        <v>0.83100000325659151</v>
      </c>
    </row>
    <row r="103" spans="2:4" x14ac:dyDescent="0.3">
      <c r="B103" s="19" t="s">
        <v>87</v>
      </c>
      <c r="C103" s="19">
        <v>2025</v>
      </c>
      <c r="D103" s="19">
        <v>0.8310000081169715</v>
      </c>
    </row>
    <row r="104" spans="2:4" x14ac:dyDescent="0.3">
      <c r="B104" s="19" t="s">
        <v>87</v>
      </c>
      <c r="C104" s="19">
        <v>2030</v>
      </c>
      <c r="D104" s="19">
        <v>0.8310000580258351</v>
      </c>
    </row>
    <row r="105" spans="2:4" x14ac:dyDescent="0.3">
      <c r="B105" s="19" t="s">
        <v>87</v>
      </c>
      <c r="C105" s="19">
        <v>2040</v>
      </c>
      <c r="D105" s="19">
        <v>10.831000053821821</v>
      </c>
    </row>
    <row r="106" spans="2:4" x14ac:dyDescent="0.3">
      <c r="B106" s="19" t="s">
        <v>87</v>
      </c>
      <c r="C106" s="19">
        <v>2050</v>
      </c>
      <c r="D106" s="19">
        <v>19.171924456294562</v>
      </c>
    </row>
    <row r="107" spans="2:4" x14ac:dyDescent="0.3">
      <c r="B107" s="19" t="s">
        <v>90</v>
      </c>
      <c r="C107" s="19">
        <v>2015</v>
      </c>
      <c r="D107" s="19">
        <v>2.205999999988649</v>
      </c>
    </row>
    <row r="108" spans="2:4" x14ac:dyDescent="0.3">
      <c r="B108" s="19" t="s">
        <v>90</v>
      </c>
      <c r="C108" s="19">
        <v>2020</v>
      </c>
      <c r="D108" s="19">
        <v>2.2060000011627849</v>
      </c>
    </row>
    <row r="109" spans="2:4" x14ac:dyDescent="0.3">
      <c r="B109" s="19" t="s">
        <v>90</v>
      </c>
      <c r="C109" s="19">
        <v>2025</v>
      </c>
      <c r="D109" s="19">
        <v>2.206000003801412</v>
      </c>
    </row>
    <row r="110" spans="2:4" x14ac:dyDescent="0.3">
      <c r="B110" s="19" t="s">
        <v>90</v>
      </c>
      <c r="C110" s="19">
        <v>2030</v>
      </c>
      <c r="D110" s="19">
        <v>2.2060000105135797</v>
      </c>
    </row>
    <row r="111" spans="2:4" x14ac:dyDescent="0.3">
      <c r="B111" s="19" t="s">
        <v>90</v>
      </c>
      <c r="C111" s="19">
        <v>2040</v>
      </c>
      <c r="D111" s="19">
        <v>53.602195994216252</v>
      </c>
    </row>
    <row r="112" spans="2:4" x14ac:dyDescent="0.3">
      <c r="B112" s="19" t="s">
        <v>90</v>
      </c>
      <c r="C112" s="19">
        <v>2050</v>
      </c>
      <c r="D112" s="19">
        <v>53.602196078998794</v>
      </c>
    </row>
    <row r="113" spans="2:4" x14ac:dyDescent="0.3">
      <c r="B113" s="19" t="s">
        <v>92</v>
      </c>
      <c r="C113" s="19">
        <v>2025</v>
      </c>
      <c r="D113" s="19">
        <v>0.69999996098021688</v>
      </c>
    </row>
    <row r="114" spans="2:4" x14ac:dyDescent="0.3">
      <c r="B114" s="19" t="s">
        <v>92</v>
      </c>
      <c r="C114" s="19">
        <v>2030</v>
      </c>
      <c r="D114" s="19">
        <v>3.1999999608204419</v>
      </c>
    </row>
    <row r="115" spans="2:4" x14ac:dyDescent="0.3">
      <c r="B115" s="19" t="s">
        <v>92</v>
      </c>
      <c r="C115" s="19">
        <v>2040</v>
      </c>
      <c r="D115" s="19">
        <v>3.1999999973536255</v>
      </c>
    </row>
    <row r="116" spans="2:4" x14ac:dyDescent="0.3">
      <c r="B116" s="19" t="s">
        <v>92</v>
      </c>
      <c r="C116" s="19">
        <v>2050</v>
      </c>
      <c r="D116" s="19">
        <v>3.1999999999982744</v>
      </c>
    </row>
    <row r="117" spans="2:4" x14ac:dyDescent="0.3">
      <c r="B117" s="19" t="s">
        <v>108</v>
      </c>
      <c r="C117" s="19">
        <v>2015</v>
      </c>
      <c r="D117" s="19">
        <v>8.741000112</v>
      </c>
    </row>
    <row r="118" spans="2:4" x14ac:dyDescent="0.3">
      <c r="B118" s="19" t="s">
        <v>108</v>
      </c>
      <c r="C118" s="19">
        <v>2020</v>
      </c>
      <c r="D118" s="19">
        <v>8.741000112</v>
      </c>
    </row>
    <row r="119" spans="2:4" x14ac:dyDescent="0.3">
      <c r="B119" s="19" t="s">
        <v>108</v>
      </c>
      <c r="C119" s="19">
        <v>2025</v>
      </c>
      <c r="D119" s="19">
        <v>6.9809992000000003</v>
      </c>
    </row>
    <row r="120" spans="2:4" x14ac:dyDescent="0.3">
      <c r="B120" s="19" t="s">
        <v>108</v>
      </c>
      <c r="C120" s="19">
        <v>2030</v>
      </c>
      <c r="D120" s="19">
        <v>3.6009990999999997</v>
      </c>
    </row>
    <row r="121" spans="2:4" x14ac:dyDescent="0.3">
      <c r="B121" s="19" t="s">
        <v>108</v>
      </c>
      <c r="C121" s="19">
        <v>2040</v>
      </c>
      <c r="D121" s="19">
        <v>1.1910000000000001</v>
      </c>
    </row>
    <row r="122" spans="2:4" x14ac:dyDescent="0.3">
      <c r="B122" s="19" t="s">
        <v>108</v>
      </c>
      <c r="C122" s="19">
        <v>2050</v>
      </c>
      <c r="D122" s="19">
        <v>1.1898089999999999</v>
      </c>
    </row>
    <row r="123" spans="2:4" x14ac:dyDescent="0.3">
      <c r="B123" s="19" t="s">
        <v>93</v>
      </c>
      <c r="C123" s="19">
        <v>2015</v>
      </c>
      <c r="D123" s="19">
        <v>3.3164684510938072</v>
      </c>
    </row>
    <row r="124" spans="2:4" x14ac:dyDescent="0.3">
      <c r="B124" s="19" t="s">
        <v>93</v>
      </c>
      <c r="C124" s="19">
        <v>2020</v>
      </c>
      <c r="D124" s="19">
        <v>2.8244090389568779</v>
      </c>
    </row>
    <row r="125" spans="2:4" x14ac:dyDescent="0.3">
      <c r="B125" s="19" t="s">
        <v>93</v>
      </c>
      <c r="C125" s="19">
        <v>2025</v>
      </c>
      <c r="D125" s="19">
        <v>2.4832769605447198</v>
      </c>
    </row>
    <row r="126" spans="2:4" x14ac:dyDescent="0.3">
      <c r="B126" s="19" t="s">
        <v>93</v>
      </c>
      <c r="C126" s="19">
        <v>2030</v>
      </c>
      <c r="D126" s="19">
        <v>2.3315816975334109</v>
      </c>
    </row>
    <row r="127" spans="2:4" x14ac:dyDescent="0.3">
      <c r="B127" s="19" t="s">
        <v>93</v>
      </c>
      <c r="C127" s="19">
        <v>2040</v>
      </c>
      <c r="D127" s="19">
        <v>0.80903005515905646</v>
      </c>
    </row>
    <row r="128" spans="2:4" x14ac:dyDescent="0.3">
      <c r="B128" s="19" t="s">
        <v>93</v>
      </c>
      <c r="C128" s="19">
        <v>2050</v>
      </c>
      <c r="D128" s="19">
        <v>0.85661940677133031</v>
      </c>
    </row>
    <row r="129" spans="2:4" x14ac:dyDescent="0.3">
      <c r="B129" s="19" t="s">
        <v>94</v>
      </c>
      <c r="C129" s="19">
        <v>2015</v>
      </c>
      <c r="D129" s="19">
        <v>4.6190000001488762</v>
      </c>
    </row>
    <row r="130" spans="2:4" x14ac:dyDescent="0.3">
      <c r="B130" s="19" t="s">
        <v>94</v>
      </c>
      <c r="C130" s="19">
        <v>2020</v>
      </c>
      <c r="D130" s="19">
        <v>4.6190000000974054</v>
      </c>
    </row>
    <row r="131" spans="2:4" x14ac:dyDescent="0.3">
      <c r="B131" s="19" t="s">
        <v>94</v>
      </c>
      <c r="C131" s="19">
        <v>2025</v>
      </c>
      <c r="D131" s="19">
        <v>4.2457500006103626</v>
      </c>
    </row>
    <row r="132" spans="2:4" x14ac:dyDescent="0.3">
      <c r="B132" s="19" t="s">
        <v>94</v>
      </c>
      <c r="C132" s="19">
        <v>2030</v>
      </c>
      <c r="D132" s="19">
        <v>6.1153519488217158</v>
      </c>
    </row>
    <row r="133" spans="2:4" x14ac:dyDescent="0.3">
      <c r="B133" s="19" t="s">
        <v>94</v>
      </c>
      <c r="C133" s="19">
        <v>2040</v>
      </c>
      <c r="D133" s="19">
        <v>32.242851948919487</v>
      </c>
    </row>
    <row r="134" spans="2:4" x14ac:dyDescent="0.3">
      <c r="B134" s="19" t="s">
        <v>94</v>
      </c>
      <c r="C134" s="19">
        <v>2050</v>
      </c>
      <c r="D134" s="19">
        <v>59.999999999883308</v>
      </c>
    </row>
    <row r="135" spans="2:4" x14ac:dyDescent="0.3">
      <c r="B135" s="19" t="s">
        <v>95</v>
      </c>
      <c r="C135" s="19">
        <v>2040</v>
      </c>
      <c r="D135" s="19">
        <v>27.16015347212911</v>
      </c>
    </row>
    <row r="136" spans="2:4" x14ac:dyDescent="0.3">
      <c r="B136" s="19" t="s">
        <v>95</v>
      </c>
      <c r="C136" s="19">
        <v>2050</v>
      </c>
      <c r="D136" s="19">
        <v>57.160153405154965</v>
      </c>
    </row>
    <row r="137" spans="2:4" x14ac:dyDescent="0.3">
      <c r="B137" s="19" t="s">
        <v>109</v>
      </c>
      <c r="C137" s="19">
        <v>2015</v>
      </c>
      <c r="D137" s="19">
        <v>6.6500000000000004E-2</v>
      </c>
    </row>
    <row r="138" spans="2:4" x14ac:dyDescent="0.3">
      <c r="B138" s="19" t="s">
        <v>96</v>
      </c>
      <c r="C138" s="19">
        <v>2015</v>
      </c>
      <c r="D138" s="19">
        <v>8.0000000002231904</v>
      </c>
    </row>
    <row r="139" spans="2:4" x14ac:dyDescent="0.3">
      <c r="B139" s="19" t="s">
        <v>96</v>
      </c>
      <c r="C139" s="19">
        <v>2020</v>
      </c>
      <c r="D139" s="19">
        <v>14.421999999479562</v>
      </c>
    </row>
    <row r="140" spans="2:4" x14ac:dyDescent="0.3">
      <c r="B140" s="19" t="s">
        <v>96</v>
      </c>
      <c r="C140" s="19">
        <v>2025</v>
      </c>
      <c r="D140" s="19">
        <v>15.721001040980756</v>
      </c>
    </row>
    <row r="141" spans="2:4" x14ac:dyDescent="0.3">
      <c r="B141" s="19" t="s">
        <v>96</v>
      </c>
      <c r="C141" s="19">
        <v>2030</v>
      </c>
      <c r="D141" s="19">
        <v>19.64300104068078</v>
      </c>
    </row>
    <row r="142" spans="2:4" x14ac:dyDescent="0.3">
      <c r="B142" s="19" t="s">
        <v>96</v>
      </c>
      <c r="C142" s="19">
        <v>2040</v>
      </c>
      <c r="D142" s="19">
        <v>17.377001041029544</v>
      </c>
    </row>
    <row r="143" spans="2:4" x14ac:dyDescent="0.3">
      <c r="B143" s="19" t="s">
        <v>96</v>
      </c>
      <c r="C143" s="19">
        <v>2050</v>
      </c>
      <c r="D143" s="19">
        <v>19.99999999945263</v>
      </c>
    </row>
    <row r="144" spans="2:4" x14ac:dyDescent="0.3">
      <c r="B144" s="19" t="s">
        <v>97</v>
      </c>
      <c r="C144" s="19">
        <v>2015</v>
      </c>
      <c r="D144" s="19">
        <v>17.848392471560331</v>
      </c>
    </row>
    <row r="145" spans="2:4" x14ac:dyDescent="0.3">
      <c r="B145" s="19" t="s">
        <v>97</v>
      </c>
      <c r="C145" s="19">
        <v>2020</v>
      </c>
      <c r="D145" s="19">
        <v>12.195480997777485</v>
      </c>
    </row>
    <row r="146" spans="2:4" x14ac:dyDescent="0.3">
      <c r="B146" s="19" t="s">
        <v>97</v>
      </c>
      <c r="C146" s="19">
        <v>2025</v>
      </c>
      <c r="D146" s="19">
        <v>6.2971384803956196</v>
      </c>
    </row>
    <row r="147" spans="2:4" x14ac:dyDescent="0.3">
      <c r="B147" s="19" t="s">
        <v>97</v>
      </c>
      <c r="C147" s="19">
        <v>2030</v>
      </c>
      <c r="D147" s="19">
        <v>2.0056692875219473</v>
      </c>
    </row>
    <row r="148" spans="2:4" x14ac:dyDescent="0.3">
      <c r="B148" s="19" t="s">
        <v>99</v>
      </c>
      <c r="C148" s="19">
        <v>2050</v>
      </c>
      <c r="D148" s="19">
        <v>1.0280993276625339</v>
      </c>
    </row>
    <row r="149" spans="2:4" x14ac:dyDescent="0.3">
      <c r="B149" s="19" t="s">
        <v>100</v>
      </c>
      <c r="C149" s="19">
        <v>2040</v>
      </c>
      <c r="D149" s="19">
        <v>2.3365923879316699</v>
      </c>
    </row>
    <row r="150" spans="2:4" x14ac:dyDescent="0.3">
      <c r="B150" s="19" t="s">
        <v>100</v>
      </c>
      <c r="C150" s="19">
        <v>2050</v>
      </c>
      <c r="D150" s="19">
        <v>12.336592385631038</v>
      </c>
    </row>
    <row r="151" spans="2:4" x14ac:dyDescent="0.3">
      <c r="B151" s="19" t="s">
        <v>101</v>
      </c>
      <c r="C151" s="19">
        <v>2040</v>
      </c>
      <c r="D151" s="19">
        <v>5.0000000044185899</v>
      </c>
    </row>
    <row r="152" spans="2:4" x14ac:dyDescent="0.3">
      <c r="B152" s="19" t="s">
        <v>101</v>
      </c>
      <c r="C152" s="19">
        <v>2050</v>
      </c>
      <c r="D152" s="19">
        <v>15.000000003629305</v>
      </c>
    </row>
    <row r="153" spans="2:4" x14ac:dyDescent="0.3">
      <c r="B153" s="19"/>
      <c r="C153" s="19"/>
      <c r="D153" s="19"/>
    </row>
    <row r="154" spans="2:4" x14ac:dyDescent="0.3">
      <c r="B154" s="19"/>
      <c r="C154" s="19"/>
      <c r="D154" s="19"/>
    </row>
    <row r="155" spans="2:4" x14ac:dyDescent="0.3">
      <c r="B155" s="19"/>
      <c r="C155" s="19"/>
      <c r="D155" s="19"/>
    </row>
    <row r="156" spans="2:4" x14ac:dyDescent="0.3">
      <c r="B156" s="19"/>
      <c r="C156" s="19"/>
      <c r="D156" s="19"/>
    </row>
    <row r="157" spans="2:4" x14ac:dyDescent="0.3">
      <c r="B157" s="19"/>
      <c r="C157" s="19"/>
      <c r="D157" s="19"/>
    </row>
    <row r="158" spans="2:4" x14ac:dyDescent="0.3">
      <c r="B158" s="19"/>
      <c r="C158" s="19"/>
      <c r="D158" s="19"/>
    </row>
    <row r="159" spans="2:4" x14ac:dyDescent="0.3">
      <c r="B159" s="19"/>
      <c r="C159" s="19"/>
      <c r="D159" s="19"/>
    </row>
    <row r="160" spans="2:4" x14ac:dyDescent="0.3">
      <c r="B160" s="19"/>
      <c r="C160" s="19"/>
      <c r="D160" s="19"/>
    </row>
    <row r="161" spans="2:27" x14ac:dyDescent="0.3">
      <c r="B161" s="19"/>
      <c r="C161" s="19"/>
      <c r="D161" s="19"/>
    </row>
    <row r="162" spans="2:27" x14ac:dyDescent="0.3">
      <c r="B162" s="19"/>
      <c r="C162" s="19"/>
      <c r="D162" s="19"/>
    </row>
    <row r="163" spans="2:27" x14ac:dyDescent="0.3">
      <c r="B163" s="19"/>
      <c r="C163" s="19"/>
      <c r="D163" s="19"/>
    </row>
    <row r="164" spans="2:27" ht="17.25" thickBot="1" x14ac:dyDescent="0.35"/>
    <row r="165" spans="2:27" ht="18" thickBot="1" x14ac:dyDescent="0.35">
      <c r="B165" s="18" t="s">
        <v>111</v>
      </c>
      <c r="C165" s="18">
        <v>2015</v>
      </c>
      <c r="D165" s="18">
        <v>2020</v>
      </c>
      <c r="E165" s="18">
        <v>2025</v>
      </c>
      <c r="F165" s="18">
        <v>2030</v>
      </c>
      <c r="G165" s="18">
        <v>2040</v>
      </c>
      <c r="H165" s="18">
        <v>2050</v>
      </c>
      <c r="U165" s="18" t="s">
        <v>111</v>
      </c>
      <c r="V165" s="18">
        <v>2015</v>
      </c>
      <c r="W165" s="18">
        <v>2020</v>
      </c>
      <c r="X165" s="18">
        <v>2025</v>
      </c>
      <c r="Y165" s="18">
        <v>2030</v>
      </c>
      <c r="Z165" s="18">
        <v>2040</v>
      </c>
      <c r="AA165" s="18">
        <v>2050</v>
      </c>
    </row>
    <row r="166" spans="2:27" x14ac:dyDescent="0.3">
      <c r="B166" s="19" t="s">
        <v>74</v>
      </c>
      <c r="C166" s="17">
        <f>SUMIFS($D$42:$D$163,$B$42:$B$163,$B166,$C$42:$C$163,C$165)</f>
        <v>0.22500002499182398</v>
      </c>
      <c r="D166" s="17">
        <f t="shared" ref="D166:H166" si="11">SUMIFS($D$42:$D$163,$B$42:$B$163,$B166,$C$42:$C$163,D$165)</f>
        <v>0.18000005466082913</v>
      </c>
      <c r="E166" s="17">
        <f t="shared" si="11"/>
        <v>0.13500009285389591</v>
      </c>
      <c r="F166" s="17">
        <f t="shared" si="11"/>
        <v>9.0000142006247688E-2</v>
      </c>
      <c r="G166" s="17">
        <f t="shared" si="11"/>
        <v>0</v>
      </c>
      <c r="H166" s="17">
        <f t="shared" si="11"/>
        <v>0</v>
      </c>
      <c r="U166" s="19" t="s">
        <v>277</v>
      </c>
      <c r="V166" s="17">
        <f>C169+C174+C175+C178+C180+C184+C187+C188+C189+C190</f>
        <v>16.997400000961363</v>
      </c>
      <c r="W166" s="17">
        <f t="shared" ref="W166:AA166" si="12">D169+D174+D175+D178+D180+D184+D187+D188+D189+D190</f>
        <v>24.755100046376523</v>
      </c>
      <c r="X166" s="17">
        <f t="shared" si="12"/>
        <v>25.610251106949036</v>
      </c>
      <c r="Y166" s="17">
        <f t="shared" si="12"/>
        <v>32.156288233440975</v>
      </c>
      <c r="Z166" s="17">
        <f t="shared" si="12"/>
        <v>155.8653726891306</v>
      </c>
      <c r="AA166" s="17">
        <f t="shared" si="12"/>
        <v>250.25919158149804</v>
      </c>
    </row>
    <row r="167" spans="2:27" x14ac:dyDescent="0.3">
      <c r="B167" s="19" t="s">
        <v>76</v>
      </c>
      <c r="C167" s="17">
        <f t="shared" ref="C167:H190" si="13">SUMIFS($D$42:$D$163,$B$42:$B$163,$B167,$C$42:$C$163,C$165)</f>
        <v>30.236005090731179</v>
      </c>
      <c r="D167" s="17">
        <f t="shared" si="13"/>
        <v>32.072747858930207</v>
      </c>
      <c r="E167" s="17">
        <f t="shared" si="13"/>
        <v>38.962667972689566</v>
      </c>
      <c r="F167" s="17">
        <f t="shared" si="13"/>
        <v>40.20381779200941</v>
      </c>
      <c r="G167" s="17">
        <f t="shared" si="13"/>
        <v>33.226710036037339</v>
      </c>
      <c r="H167" s="17">
        <f t="shared" si="13"/>
        <v>27.375341457873059</v>
      </c>
      <c r="U167" s="19" t="s">
        <v>278</v>
      </c>
      <c r="V167" s="17">
        <f>C176+C186</f>
        <v>8.741000112</v>
      </c>
      <c r="W167" s="17">
        <f t="shared" ref="W167:AA167" si="14">D176+D186</f>
        <v>8.741000112</v>
      </c>
      <c r="X167" s="17">
        <f t="shared" si="14"/>
        <v>7.6809991609802175</v>
      </c>
      <c r="Y167" s="17">
        <f t="shared" si="14"/>
        <v>6.8009990608204411</v>
      </c>
      <c r="Z167" s="17">
        <f t="shared" si="14"/>
        <v>4.3909999973536253</v>
      </c>
      <c r="AA167" s="17">
        <f t="shared" si="14"/>
        <v>4.3898089999982748</v>
      </c>
    </row>
    <row r="168" spans="2:27" x14ac:dyDescent="0.3">
      <c r="B168" s="19" t="s">
        <v>104</v>
      </c>
      <c r="C168" s="17">
        <f t="shared" si="13"/>
        <v>1.875</v>
      </c>
      <c r="D168" s="17">
        <f t="shared" si="13"/>
        <v>1.8731249999999999</v>
      </c>
      <c r="E168" s="17">
        <f t="shared" si="13"/>
        <v>0</v>
      </c>
      <c r="F168" s="17">
        <f t="shared" si="13"/>
        <v>0</v>
      </c>
      <c r="G168" s="17">
        <f t="shared" si="13"/>
        <v>0</v>
      </c>
      <c r="H168" s="17">
        <f t="shared" si="13"/>
        <v>0</v>
      </c>
      <c r="U168" s="19" t="s">
        <v>279</v>
      </c>
      <c r="V168" s="17">
        <f>C166+C167+C168+C170+C177+C179+C181+C182+C183</f>
        <v>54.767366054913438</v>
      </c>
      <c r="W168" s="17">
        <f t="shared" ref="W168:AA168" si="15">D166+D167+D168+D170+D177+D179+D181+D182+D183</f>
        <v>50.859542379203042</v>
      </c>
      <c r="X168" s="17">
        <f t="shared" si="15"/>
        <v>49.351863110791527</v>
      </c>
      <c r="Y168" s="17">
        <f t="shared" si="15"/>
        <v>46.566735010317657</v>
      </c>
      <c r="Z168" s="17">
        <f t="shared" si="15"/>
        <v>34.789201957467839</v>
      </c>
      <c r="AA168" s="17">
        <f t="shared" si="15"/>
        <v>28.23989103114959</v>
      </c>
    </row>
    <row r="169" spans="2:27" x14ac:dyDescent="0.3">
      <c r="B169" s="19" t="s">
        <v>82</v>
      </c>
      <c r="C169" s="17">
        <f t="shared" si="13"/>
        <v>1.3414000005418028</v>
      </c>
      <c r="D169" s="17">
        <f t="shared" si="13"/>
        <v>2.6602259246592359</v>
      </c>
      <c r="E169" s="17">
        <f t="shared" si="13"/>
        <v>2.589625926575398</v>
      </c>
      <c r="F169" s="17">
        <f t="shared" si="13"/>
        <v>2.6602259245400419</v>
      </c>
      <c r="G169" s="17">
        <f t="shared" si="13"/>
        <v>2.6602259246983007</v>
      </c>
      <c r="H169" s="17">
        <f t="shared" si="13"/>
        <v>2.6602259247899536</v>
      </c>
      <c r="U169" s="19" t="s">
        <v>280</v>
      </c>
      <c r="V169" s="17">
        <f>C171+C172+C173+C185</f>
        <v>3.9999600000000002</v>
      </c>
      <c r="W169" s="17">
        <f t="shared" ref="W169:AA169" si="16">D171+D172+D173+D185</f>
        <v>8.3999199999999998</v>
      </c>
      <c r="X169" s="17">
        <f t="shared" si="16"/>
        <v>17.89988</v>
      </c>
      <c r="Y169" s="17">
        <f t="shared" si="16"/>
        <v>17.899840000000001</v>
      </c>
      <c r="Z169" s="17">
        <f t="shared" si="16"/>
        <v>17.899760000000001</v>
      </c>
      <c r="AA169" s="17">
        <f t="shared" si="16"/>
        <v>17.89968</v>
      </c>
    </row>
    <row r="170" spans="2:27" x14ac:dyDescent="0.3">
      <c r="B170" s="19" t="s">
        <v>86</v>
      </c>
      <c r="C170" s="17">
        <f t="shared" si="13"/>
        <v>1.2000000165363001</v>
      </c>
      <c r="D170" s="17">
        <f t="shared" si="13"/>
        <v>0.96000003584847304</v>
      </c>
      <c r="E170" s="17">
        <f t="shared" si="13"/>
        <v>0.72000005487109386</v>
      </c>
      <c r="F170" s="17">
        <f t="shared" si="13"/>
        <v>0.48000007487987967</v>
      </c>
      <c r="G170" s="17">
        <f>SUMIFS($D$42:$D$163,$B$42:$B$163,$B170,$C$42:$C$163,G$165)</f>
        <v>0</v>
      </c>
      <c r="H170" s="17">
        <f t="shared" si="13"/>
        <v>0</v>
      </c>
      <c r="U170" s="54" t="s">
        <v>270</v>
      </c>
      <c r="V170" s="55">
        <f>SUM(V166:V169)</f>
        <v>84.505726167874812</v>
      </c>
      <c r="W170" s="55">
        <f t="shared" ref="W170:AA170" si="17">SUM(W166:W169)</f>
        <v>92.755562537579564</v>
      </c>
      <c r="X170" s="55">
        <f t="shared" si="17"/>
        <v>100.54299337872078</v>
      </c>
      <c r="Y170" s="55">
        <f t="shared" si="17"/>
        <v>103.42386230457907</v>
      </c>
      <c r="Z170" s="55">
        <f t="shared" si="17"/>
        <v>212.94533464395204</v>
      </c>
      <c r="AA170" s="55">
        <f t="shared" si="17"/>
        <v>300.78857161264591</v>
      </c>
    </row>
    <row r="171" spans="2:27" x14ac:dyDescent="0.3">
      <c r="B171" s="19" t="s">
        <v>105</v>
      </c>
      <c r="C171" s="17">
        <f t="shared" si="13"/>
        <v>0.99999000000000005</v>
      </c>
      <c r="D171" s="17">
        <f t="shared" si="13"/>
        <v>1.9999800000000001</v>
      </c>
      <c r="E171" s="17">
        <f t="shared" si="13"/>
        <v>3.3999700000000002</v>
      </c>
      <c r="F171" s="17">
        <f t="shared" si="13"/>
        <v>3.3999600000000001</v>
      </c>
      <c r="G171" s="17">
        <f t="shared" si="13"/>
        <v>3.39994</v>
      </c>
      <c r="H171" s="17">
        <f t="shared" si="13"/>
        <v>3.3999199999999998</v>
      </c>
    </row>
    <row r="172" spans="2:27" x14ac:dyDescent="0.3">
      <c r="B172" s="19" t="s">
        <v>106</v>
      </c>
      <c r="C172" s="17">
        <f t="shared" si="13"/>
        <v>1.9999800000000001</v>
      </c>
      <c r="D172" s="17">
        <f t="shared" si="13"/>
        <v>3.9999600000000002</v>
      </c>
      <c r="E172" s="17">
        <f t="shared" si="13"/>
        <v>8.7999399999999994</v>
      </c>
      <c r="F172" s="17">
        <f t="shared" si="13"/>
        <v>8.7999200000000002</v>
      </c>
      <c r="G172" s="17">
        <f t="shared" si="13"/>
        <v>8.7998799999999999</v>
      </c>
      <c r="H172" s="17">
        <f t="shared" si="13"/>
        <v>8.7998399999999997</v>
      </c>
      <c r="U172" s="56"/>
    </row>
    <row r="173" spans="2:27" x14ac:dyDescent="0.3">
      <c r="B173" s="19" t="s">
        <v>107</v>
      </c>
      <c r="C173" s="17">
        <f t="shared" si="13"/>
        <v>0.99999000000000005</v>
      </c>
      <c r="D173" s="17">
        <f t="shared" si="13"/>
        <v>0.99997999999999998</v>
      </c>
      <c r="E173" s="17">
        <f t="shared" si="13"/>
        <v>1.49997</v>
      </c>
      <c r="F173" s="17">
        <f t="shared" si="13"/>
        <v>1.49996</v>
      </c>
      <c r="G173" s="17">
        <f t="shared" si="13"/>
        <v>1.4999400000000001</v>
      </c>
      <c r="H173" s="17">
        <f t="shared" si="13"/>
        <v>1.4999199999999999</v>
      </c>
    </row>
    <row r="174" spans="2:27" x14ac:dyDescent="0.3">
      <c r="B174" s="19" t="s">
        <v>87</v>
      </c>
      <c r="C174" s="17">
        <f t="shared" si="13"/>
        <v>0.831000000058846</v>
      </c>
      <c r="D174" s="17">
        <f t="shared" si="13"/>
        <v>0.83100000325659151</v>
      </c>
      <c r="E174" s="17">
        <f t="shared" si="13"/>
        <v>0.8310000081169715</v>
      </c>
      <c r="F174" s="17">
        <f t="shared" si="13"/>
        <v>0.8310000580258351</v>
      </c>
      <c r="G174" s="17">
        <f t="shared" si="13"/>
        <v>10.831000053821821</v>
      </c>
      <c r="H174" s="17">
        <f t="shared" si="13"/>
        <v>19.171924456294562</v>
      </c>
    </row>
    <row r="175" spans="2:27" x14ac:dyDescent="0.3">
      <c r="B175" s="19" t="s">
        <v>90</v>
      </c>
      <c r="C175" s="17">
        <f t="shared" si="13"/>
        <v>2.205999999988649</v>
      </c>
      <c r="D175" s="17">
        <f t="shared" si="13"/>
        <v>2.2060000011627849</v>
      </c>
      <c r="E175" s="17">
        <f t="shared" si="13"/>
        <v>2.206000003801412</v>
      </c>
      <c r="F175" s="17">
        <f t="shared" si="13"/>
        <v>2.2060000105135797</v>
      </c>
      <c r="G175" s="17">
        <f t="shared" si="13"/>
        <v>53.602195994216252</v>
      </c>
      <c r="H175" s="17">
        <f t="shared" si="13"/>
        <v>53.602196078998794</v>
      </c>
    </row>
    <row r="176" spans="2:27" x14ac:dyDescent="0.3">
      <c r="B176" s="19" t="s">
        <v>108</v>
      </c>
      <c r="C176" s="17">
        <f t="shared" si="13"/>
        <v>8.741000112</v>
      </c>
      <c r="D176" s="17">
        <f t="shared" si="13"/>
        <v>8.741000112</v>
      </c>
      <c r="E176" s="17">
        <f t="shared" si="13"/>
        <v>6.9809992000000003</v>
      </c>
      <c r="F176" s="17">
        <f t="shared" si="13"/>
        <v>3.6009990999999997</v>
      </c>
      <c r="G176" s="17">
        <f t="shared" si="13"/>
        <v>1.1910000000000001</v>
      </c>
      <c r="H176" s="17">
        <f t="shared" si="13"/>
        <v>1.1898089999999999</v>
      </c>
    </row>
    <row r="177" spans="1:8" x14ac:dyDescent="0.3">
      <c r="B177" s="19" t="s">
        <v>93</v>
      </c>
      <c r="C177" s="17">
        <f t="shared" si="13"/>
        <v>3.3164684510938072</v>
      </c>
      <c r="D177" s="17">
        <f t="shared" si="13"/>
        <v>2.8244090389568779</v>
      </c>
      <c r="E177" s="17">
        <f t="shared" si="13"/>
        <v>2.4832769605447198</v>
      </c>
      <c r="F177" s="17">
        <f t="shared" si="13"/>
        <v>2.3315816975334109</v>
      </c>
      <c r="G177" s="17">
        <f t="shared" si="13"/>
        <v>0.80903005515905646</v>
      </c>
      <c r="H177" s="17">
        <f t="shared" si="13"/>
        <v>0.85661940677133031</v>
      </c>
    </row>
    <row r="178" spans="1:8" x14ac:dyDescent="0.3">
      <c r="B178" s="19" t="s">
        <v>94</v>
      </c>
      <c r="C178" s="17">
        <f t="shared" si="13"/>
        <v>4.6190000001488762</v>
      </c>
      <c r="D178" s="17">
        <f t="shared" si="13"/>
        <v>4.6190000000974054</v>
      </c>
      <c r="E178" s="17">
        <f t="shared" si="13"/>
        <v>4.2457500006103626</v>
      </c>
      <c r="F178" s="17">
        <f t="shared" si="13"/>
        <v>6.1153519488217158</v>
      </c>
      <c r="G178" s="17">
        <f t="shared" si="13"/>
        <v>32.242851948919487</v>
      </c>
      <c r="H178" s="17">
        <f t="shared" si="13"/>
        <v>59.999999999883308</v>
      </c>
    </row>
    <row r="179" spans="1:8" x14ac:dyDescent="0.3">
      <c r="B179" s="19" t="s">
        <v>109</v>
      </c>
      <c r="C179" s="17">
        <f t="shared" si="13"/>
        <v>6.6500000000000004E-2</v>
      </c>
      <c r="D179" s="17">
        <f t="shared" si="13"/>
        <v>0</v>
      </c>
      <c r="E179" s="17">
        <f t="shared" si="13"/>
        <v>0</v>
      </c>
      <c r="F179" s="17">
        <f t="shared" si="13"/>
        <v>0</v>
      </c>
      <c r="G179" s="17">
        <f t="shared" si="13"/>
        <v>0</v>
      </c>
      <c r="H179" s="17">
        <f t="shared" si="13"/>
        <v>0</v>
      </c>
    </row>
    <row r="180" spans="1:8" x14ac:dyDescent="0.3">
      <c r="B180" s="19" t="s">
        <v>96</v>
      </c>
      <c r="C180" s="17">
        <f t="shared" si="13"/>
        <v>8.0000000002231904</v>
      </c>
      <c r="D180" s="17">
        <f t="shared" si="13"/>
        <v>14.421999999479562</v>
      </c>
      <c r="E180" s="17">
        <f t="shared" si="13"/>
        <v>15.721001040980756</v>
      </c>
      <c r="F180" s="17">
        <f t="shared" si="13"/>
        <v>19.64300104068078</v>
      </c>
      <c r="G180" s="17">
        <f t="shared" si="13"/>
        <v>17.377001041029544</v>
      </c>
      <c r="H180" s="17">
        <f t="shared" si="13"/>
        <v>19.99999999945263</v>
      </c>
    </row>
    <row r="181" spans="1:8" x14ac:dyDescent="0.3">
      <c r="B181" s="19" t="s">
        <v>97</v>
      </c>
      <c r="C181" s="17">
        <f t="shared" si="13"/>
        <v>17.848392471560331</v>
      </c>
      <c r="D181" s="17">
        <f t="shared" si="13"/>
        <v>12.195480997777485</v>
      </c>
      <c r="E181" s="17">
        <f t="shared" si="13"/>
        <v>6.2971384803956196</v>
      </c>
      <c r="F181" s="17">
        <f t="shared" si="13"/>
        <v>2.0056692875219473</v>
      </c>
      <c r="G181" s="17">
        <f t="shared" si="13"/>
        <v>0</v>
      </c>
      <c r="H181" s="17">
        <f t="shared" si="13"/>
        <v>0</v>
      </c>
    </row>
    <row r="182" spans="1:8" x14ac:dyDescent="0.3">
      <c r="A182" s="57"/>
      <c r="B182" s="19" t="s">
        <v>73</v>
      </c>
      <c r="C182" s="50">
        <f>SUMIFS($D$42:$D$163,$B$42:$B$163,$B182,$C$42:$C$163,C$165)</f>
        <v>0</v>
      </c>
      <c r="D182" s="17">
        <f t="shared" si="13"/>
        <v>0.71013413436830353</v>
      </c>
      <c r="E182" s="17">
        <f t="shared" si="13"/>
        <v>0.71013423387973384</v>
      </c>
      <c r="F182" s="17">
        <f t="shared" si="13"/>
        <v>1.4120206548912098</v>
      </c>
      <c r="G182" s="17">
        <f t="shared" si="13"/>
        <v>0.70981644848689096</v>
      </c>
      <c r="H182" s="17">
        <f t="shared" si="13"/>
        <v>7.9301665051995998E-3</v>
      </c>
    </row>
    <row r="183" spans="1:8" x14ac:dyDescent="0.3">
      <c r="B183" s="19" t="s">
        <v>78</v>
      </c>
      <c r="C183" s="17">
        <f t="shared" si="13"/>
        <v>0</v>
      </c>
      <c r="D183" s="17">
        <f t="shared" si="13"/>
        <v>4.3645258660861899E-2</v>
      </c>
      <c r="E183" s="17">
        <f t="shared" si="13"/>
        <v>4.3645315556900204E-2</v>
      </c>
      <c r="F183" s="17">
        <f t="shared" si="13"/>
        <v>4.3645361475552112E-2</v>
      </c>
      <c r="G183" s="17">
        <f t="shared" si="13"/>
        <v>4.3645417784556884E-2</v>
      </c>
      <c r="H183" s="17">
        <f t="shared" si="13"/>
        <v>0</v>
      </c>
    </row>
    <row r="184" spans="1:8" x14ac:dyDescent="0.3">
      <c r="B184" s="19" t="s">
        <v>79</v>
      </c>
      <c r="C184" s="17">
        <f t="shared" si="13"/>
        <v>0</v>
      </c>
      <c r="D184" s="17">
        <f t="shared" si="13"/>
        <v>1.6874117720941644E-2</v>
      </c>
      <c r="E184" s="17">
        <f t="shared" si="13"/>
        <v>1.6874126864138791E-2</v>
      </c>
      <c r="F184" s="17">
        <f t="shared" si="13"/>
        <v>0.70070925085902269</v>
      </c>
      <c r="G184" s="17">
        <f t="shared" si="13"/>
        <v>4.6553518619658201</v>
      </c>
      <c r="H184" s="17">
        <f t="shared" si="13"/>
        <v>9.3000000000009617</v>
      </c>
    </row>
    <row r="185" spans="1:8" x14ac:dyDescent="0.3">
      <c r="B185" s="19" t="s">
        <v>110</v>
      </c>
      <c r="C185" s="17">
        <f t="shared" si="13"/>
        <v>0</v>
      </c>
      <c r="D185" s="17">
        <f t="shared" si="13"/>
        <v>1.4</v>
      </c>
      <c r="E185" s="17">
        <f t="shared" si="13"/>
        <v>4.2</v>
      </c>
      <c r="F185" s="17">
        <f t="shared" si="13"/>
        <v>4.2</v>
      </c>
      <c r="G185" s="17">
        <f t="shared" si="13"/>
        <v>4.2</v>
      </c>
      <c r="H185" s="17">
        <f t="shared" si="13"/>
        <v>4.2</v>
      </c>
    </row>
    <row r="186" spans="1:8" x14ac:dyDescent="0.3">
      <c r="B186" s="19" t="s">
        <v>92</v>
      </c>
      <c r="C186" s="17">
        <f t="shared" si="13"/>
        <v>0</v>
      </c>
      <c r="D186" s="17">
        <f t="shared" si="13"/>
        <v>0</v>
      </c>
      <c r="E186" s="17">
        <f t="shared" si="13"/>
        <v>0.69999996098021688</v>
      </c>
      <c r="F186" s="17">
        <f t="shared" si="13"/>
        <v>3.1999999608204419</v>
      </c>
      <c r="G186" s="17">
        <f t="shared" si="13"/>
        <v>3.1999999973536255</v>
      </c>
      <c r="H186" s="17">
        <f t="shared" si="13"/>
        <v>3.1999999999982744</v>
      </c>
    </row>
    <row r="187" spans="1:8" x14ac:dyDescent="0.3">
      <c r="B187" s="19" t="s">
        <v>95</v>
      </c>
      <c r="C187" s="17">
        <f t="shared" si="13"/>
        <v>0</v>
      </c>
      <c r="D187" s="17">
        <f t="shared" si="13"/>
        <v>0</v>
      </c>
      <c r="E187" s="17">
        <f t="shared" si="13"/>
        <v>0</v>
      </c>
      <c r="F187" s="17">
        <f t="shared" si="13"/>
        <v>0</v>
      </c>
      <c r="G187" s="17">
        <f t="shared" si="13"/>
        <v>27.16015347212911</v>
      </c>
      <c r="H187" s="17">
        <f t="shared" si="13"/>
        <v>57.160153405154965</v>
      </c>
    </row>
    <row r="188" spans="1:8" x14ac:dyDescent="0.3">
      <c r="B188" s="19" t="s">
        <v>100</v>
      </c>
      <c r="C188" s="17">
        <f t="shared" si="13"/>
        <v>0</v>
      </c>
      <c r="D188" s="17">
        <f t="shared" si="13"/>
        <v>0</v>
      </c>
      <c r="E188" s="17">
        <f t="shared" si="13"/>
        <v>0</v>
      </c>
      <c r="F188" s="17">
        <f t="shared" si="13"/>
        <v>0</v>
      </c>
      <c r="G188" s="17">
        <f t="shared" si="13"/>
        <v>2.3365923879316699</v>
      </c>
      <c r="H188" s="17">
        <f t="shared" si="13"/>
        <v>12.336592385631038</v>
      </c>
    </row>
    <row r="189" spans="1:8" x14ac:dyDescent="0.3">
      <c r="B189" s="19" t="s">
        <v>101</v>
      </c>
      <c r="C189" s="17">
        <f t="shared" si="13"/>
        <v>0</v>
      </c>
      <c r="D189" s="17">
        <f t="shared" si="13"/>
        <v>0</v>
      </c>
      <c r="E189" s="17">
        <f t="shared" si="13"/>
        <v>0</v>
      </c>
      <c r="F189" s="17">
        <f t="shared" si="13"/>
        <v>0</v>
      </c>
      <c r="G189" s="17">
        <f t="shared" si="13"/>
        <v>5.0000000044185899</v>
      </c>
      <c r="H189" s="17">
        <f t="shared" si="13"/>
        <v>15.000000003629305</v>
      </c>
    </row>
    <row r="190" spans="1:8" x14ac:dyDescent="0.3">
      <c r="B190" s="19" t="s">
        <v>99</v>
      </c>
      <c r="C190" s="17">
        <f t="shared" si="13"/>
        <v>0</v>
      </c>
      <c r="D190" s="17">
        <f t="shared" si="13"/>
        <v>0</v>
      </c>
      <c r="E190" s="17">
        <f t="shared" si="13"/>
        <v>0</v>
      </c>
      <c r="F190" s="17">
        <f t="shared" si="13"/>
        <v>0</v>
      </c>
      <c r="G190" s="17">
        <f t="shared" si="13"/>
        <v>0</v>
      </c>
      <c r="H190" s="17">
        <f t="shared" si="13"/>
        <v>1.0280993276625339</v>
      </c>
    </row>
    <row r="193" spans="1:4" s="42" customFormat="1" ht="21" thickBot="1" x14ac:dyDescent="0.4">
      <c r="A193" s="42" t="s">
        <v>114</v>
      </c>
    </row>
    <row r="194" spans="1:4" ht="17.25" thickBot="1" x14ac:dyDescent="0.35"/>
    <row r="195" spans="1:4" ht="18" thickBot="1" x14ac:dyDescent="0.35">
      <c r="B195" s="18" t="s">
        <v>111</v>
      </c>
      <c r="C195" s="18" t="s">
        <v>112</v>
      </c>
      <c r="D195" s="18" t="s">
        <v>115</v>
      </c>
    </row>
    <row r="196" spans="1:4" x14ac:dyDescent="0.3">
      <c r="B196" s="19" t="s">
        <v>73</v>
      </c>
      <c r="C196" s="19">
        <v>2020</v>
      </c>
      <c r="D196" s="19">
        <v>5.3749000000000002</v>
      </c>
    </row>
    <row r="197" spans="1:4" x14ac:dyDescent="0.3">
      <c r="B197" s="19" t="s">
        <v>73</v>
      </c>
      <c r="C197" s="19">
        <v>2025</v>
      </c>
      <c r="D197" s="19">
        <v>0.48470000000000002</v>
      </c>
    </row>
    <row r="198" spans="1:4" x14ac:dyDescent="0.3">
      <c r="B198" s="19" t="s">
        <v>73</v>
      </c>
      <c r="C198" s="19">
        <v>2030</v>
      </c>
      <c r="D198" s="19">
        <v>5.4550000000000001</v>
      </c>
    </row>
    <row r="199" spans="1:4" x14ac:dyDescent="0.3">
      <c r="B199" s="19" t="s">
        <v>73</v>
      </c>
      <c r="C199" s="19">
        <v>2040</v>
      </c>
      <c r="D199" s="19">
        <v>5.5502000000000002</v>
      </c>
    </row>
    <row r="200" spans="1:4" x14ac:dyDescent="0.3">
      <c r="B200" s="19" t="s">
        <v>73</v>
      </c>
      <c r="C200" s="19">
        <v>2050</v>
      </c>
      <c r="D200" s="19">
        <v>1.6999999999999999E-3</v>
      </c>
    </row>
    <row r="201" spans="1:4" x14ac:dyDescent="0.3">
      <c r="B201" s="19" t="s">
        <v>74</v>
      </c>
      <c r="C201" s="19">
        <v>2015</v>
      </c>
      <c r="D201" s="19">
        <v>3.4799999999999998E-2</v>
      </c>
    </row>
    <row r="202" spans="1:4" x14ac:dyDescent="0.3">
      <c r="B202" s="19" t="s">
        <v>74</v>
      </c>
      <c r="C202" s="19">
        <v>2020</v>
      </c>
      <c r="D202" s="19">
        <v>2.7799999999999998E-2</v>
      </c>
    </row>
    <row r="203" spans="1:4" x14ac:dyDescent="0.3">
      <c r="B203" s="19" t="s">
        <v>74</v>
      </c>
      <c r="C203" s="19">
        <v>2025</v>
      </c>
      <c r="D203" s="19">
        <v>2.0899999999999998E-2</v>
      </c>
    </row>
    <row r="204" spans="1:4" x14ac:dyDescent="0.3">
      <c r="B204" s="19" t="s">
        <v>74</v>
      </c>
      <c r="C204" s="19">
        <v>2030</v>
      </c>
      <c r="D204" s="19">
        <v>5.57E-2</v>
      </c>
    </row>
    <row r="205" spans="1:4" x14ac:dyDescent="0.3">
      <c r="B205" s="19" t="s">
        <v>76</v>
      </c>
      <c r="C205" s="19">
        <v>2015</v>
      </c>
      <c r="D205" s="19">
        <v>108.01130000000001</v>
      </c>
    </row>
    <row r="206" spans="1:4" x14ac:dyDescent="0.3">
      <c r="B206" s="19" t="s">
        <v>76</v>
      </c>
      <c r="C206" s="19">
        <v>2020</v>
      </c>
      <c r="D206" s="19">
        <v>166.49100000000001</v>
      </c>
    </row>
    <row r="207" spans="1:4" x14ac:dyDescent="0.3">
      <c r="B207" s="19" t="s">
        <v>76</v>
      </c>
      <c r="C207" s="19">
        <v>2025</v>
      </c>
      <c r="D207" s="19">
        <v>228.84809999999999</v>
      </c>
    </row>
    <row r="208" spans="1:4" x14ac:dyDescent="0.3">
      <c r="B208" s="19" t="s">
        <v>76</v>
      </c>
      <c r="C208" s="19">
        <v>2030</v>
      </c>
      <c r="D208" s="19">
        <v>274.24829999999997</v>
      </c>
    </row>
    <row r="209" spans="2:4" x14ac:dyDescent="0.3">
      <c r="B209" s="19" t="s">
        <v>76</v>
      </c>
      <c r="C209" s="19">
        <v>2040</v>
      </c>
      <c r="D209" s="19">
        <v>48.338900000000002</v>
      </c>
    </row>
    <row r="210" spans="2:4" x14ac:dyDescent="0.3">
      <c r="B210" s="19" t="s">
        <v>76</v>
      </c>
      <c r="C210" s="19">
        <v>2050</v>
      </c>
      <c r="D210" s="19">
        <v>4.2350000000000003</v>
      </c>
    </row>
    <row r="211" spans="2:4" x14ac:dyDescent="0.3">
      <c r="B211" s="19" t="s">
        <v>104</v>
      </c>
      <c r="C211" s="19">
        <v>2015</v>
      </c>
      <c r="D211" s="19">
        <v>0.29010000000000002</v>
      </c>
    </row>
    <row r="212" spans="2:4" x14ac:dyDescent="0.3">
      <c r="B212" s="19" t="s">
        <v>104</v>
      </c>
      <c r="C212" s="19">
        <v>2020</v>
      </c>
      <c r="D212" s="19">
        <v>0.2898</v>
      </c>
    </row>
    <row r="213" spans="2:4" x14ac:dyDescent="0.3">
      <c r="B213" s="19" t="s">
        <v>78</v>
      </c>
      <c r="C213" s="19">
        <v>2020</v>
      </c>
      <c r="D213" s="19">
        <v>7.4800000000000005E-2</v>
      </c>
    </row>
    <row r="214" spans="2:4" x14ac:dyDescent="0.3">
      <c r="B214" s="19" t="s">
        <v>78</v>
      </c>
      <c r="C214" s="19">
        <v>2025</v>
      </c>
      <c r="D214" s="19">
        <v>0.3175</v>
      </c>
    </row>
    <row r="215" spans="2:4" x14ac:dyDescent="0.3">
      <c r="B215" s="19" t="s">
        <v>78</v>
      </c>
      <c r="C215" s="19">
        <v>2030</v>
      </c>
      <c r="D215" s="19">
        <v>0.31340000000000001</v>
      </c>
    </row>
    <row r="216" spans="2:4" x14ac:dyDescent="0.3">
      <c r="B216" s="19" t="s">
        <v>78</v>
      </c>
      <c r="C216" s="19">
        <v>2040</v>
      </c>
      <c r="D216" s="19">
        <v>6.4799999999999996E-2</v>
      </c>
    </row>
    <row r="217" spans="2:4" x14ac:dyDescent="0.3">
      <c r="B217" s="19" t="s">
        <v>79</v>
      </c>
      <c r="C217" s="19">
        <v>2020</v>
      </c>
      <c r="D217" s="19">
        <v>0.13270000000000001</v>
      </c>
    </row>
    <row r="218" spans="2:4" x14ac:dyDescent="0.3">
      <c r="B218" s="19" t="s">
        <v>79</v>
      </c>
      <c r="C218" s="19">
        <v>2025</v>
      </c>
      <c r="D218" s="19">
        <v>0.13270000000000001</v>
      </c>
    </row>
    <row r="219" spans="2:4" x14ac:dyDescent="0.3">
      <c r="B219" s="19" t="s">
        <v>79</v>
      </c>
      <c r="C219" s="19">
        <v>2030</v>
      </c>
      <c r="D219" s="19">
        <v>5.5092999999999996</v>
      </c>
    </row>
    <row r="220" spans="2:4" x14ac:dyDescent="0.3">
      <c r="B220" s="19" t="s">
        <v>79</v>
      </c>
      <c r="C220" s="19">
        <v>2040</v>
      </c>
      <c r="D220" s="19">
        <v>36.602499999999999</v>
      </c>
    </row>
    <row r="221" spans="2:4" x14ac:dyDescent="0.3">
      <c r="B221" s="19" t="s">
        <v>79</v>
      </c>
      <c r="C221" s="19">
        <v>2050</v>
      </c>
      <c r="D221" s="19">
        <v>73.120900000000006</v>
      </c>
    </row>
    <row r="222" spans="2:4" x14ac:dyDescent="0.3">
      <c r="B222" s="19" t="s">
        <v>82</v>
      </c>
      <c r="C222" s="19">
        <v>2015</v>
      </c>
      <c r="D222" s="19">
        <v>4.9100999999999999</v>
      </c>
    </row>
    <row r="223" spans="2:4" x14ac:dyDescent="0.3">
      <c r="B223" s="19" t="s">
        <v>82</v>
      </c>
      <c r="C223" s="19">
        <v>2020</v>
      </c>
      <c r="D223" s="19">
        <v>9.7375000000000007</v>
      </c>
    </row>
    <row r="224" spans="2:4" x14ac:dyDescent="0.3">
      <c r="B224" s="19" t="s">
        <v>82</v>
      </c>
      <c r="C224" s="19">
        <v>2025</v>
      </c>
      <c r="D224" s="19">
        <v>9.4791000000000007</v>
      </c>
    </row>
    <row r="225" spans="2:4" x14ac:dyDescent="0.3">
      <c r="B225" s="19" t="s">
        <v>82</v>
      </c>
      <c r="C225" s="19">
        <v>2030</v>
      </c>
      <c r="D225" s="19">
        <v>9.7375000000000007</v>
      </c>
    </row>
    <row r="226" spans="2:4" x14ac:dyDescent="0.3">
      <c r="B226" s="19" t="s">
        <v>82</v>
      </c>
      <c r="C226" s="19">
        <v>2040</v>
      </c>
      <c r="D226" s="19">
        <v>9.7375000000000007</v>
      </c>
    </row>
    <row r="227" spans="2:4" x14ac:dyDescent="0.3">
      <c r="B227" s="19" t="s">
        <v>82</v>
      </c>
      <c r="C227" s="19">
        <v>2050</v>
      </c>
      <c r="D227" s="19">
        <v>9.7375000000000007</v>
      </c>
    </row>
    <row r="228" spans="2:4" x14ac:dyDescent="0.3">
      <c r="B228" s="19" t="s">
        <v>86</v>
      </c>
      <c r="C228" s="19">
        <v>2015</v>
      </c>
      <c r="D228" s="19">
        <v>0.2621</v>
      </c>
    </row>
    <row r="229" spans="2:4" x14ac:dyDescent="0.3">
      <c r="B229" s="19" t="s">
        <v>86</v>
      </c>
      <c r="C229" s="19">
        <v>2020</v>
      </c>
      <c r="D229" s="19">
        <v>0.2097</v>
      </c>
    </row>
    <row r="230" spans="2:4" x14ac:dyDescent="0.3">
      <c r="B230" s="19" t="s">
        <v>86</v>
      </c>
      <c r="C230" s="19">
        <v>2025</v>
      </c>
      <c r="D230" s="19">
        <v>0.15720000000000001</v>
      </c>
    </row>
    <row r="231" spans="2:4" x14ac:dyDescent="0.3">
      <c r="B231" s="19" t="s">
        <v>86</v>
      </c>
      <c r="C231" s="19">
        <v>2030</v>
      </c>
      <c r="D231" s="19">
        <v>0.1048</v>
      </c>
    </row>
    <row r="232" spans="2:4" x14ac:dyDescent="0.3">
      <c r="B232" s="19" t="s">
        <v>87</v>
      </c>
      <c r="C232" s="19">
        <v>2015</v>
      </c>
      <c r="D232" s="19">
        <v>0.78680000000000005</v>
      </c>
    </row>
    <row r="233" spans="2:4" x14ac:dyDescent="0.3">
      <c r="B233" s="19" t="s">
        <v>87</v>
      </c>
      <c r="C233" s="19">
        <v>2020</v>
      </c>
      <c r="D233" s="19">
        <v>0.78680000000000005</v>
      </c>
    </row>
    <row r="234" spans="2:4" x14ac:dyDescent="0.3">
      <c r="B234" s="19" t="s">
        <v>87</v>
      </c>
      <c r="C234" s="19">
        <v>2025</v>
      </c>
      <c r="D234" s="19">
        <v>0.78680000000000005</v>
      </c>
    </row>
    <row r="235" spans="2:4" x14ac:dyDescent="0.3">
      <c r="B235" s="19" t="s">
        <v>87</v>
      </c>
      <c r="C235" s="19">
        <v>2030</v>
      </c>
      <c r="D235" s="19">
        <v>0.78680000000000005</v>
      </c>
    </row>
    <row r="236" spans="2:4" x14ac:dyDescent="0.3">
      <c r="B236" s="19" t="s">
        <v>87</v>
      </c>
      <c r="C236" s="19">
        <v>2040</v>
      </c>
      <c r="D236" s="19">
        <v>9.0358999999999998</v>
      </c>
    </row>
    <row r="237" spans="2:4" x14ac:dyDescent="0.3">
      <c r="B237" s="19" t="s">
        <v>87</v>
      </c>
      <c r="C237" s="19">
        <v>2050</v>
      </c>
      <c r="D237" s="19">
        <v>15.9297</v>
      </c>
    </row>
    <row r="238" spans="2:4" x14ac:dyDescent="0.3">
      <c r="B238" s="19" t="s">
        <v>90</v>
      </c>
      <c r="C238" s="19">
        <v>2015</v>
      </c>
      <c r="D238" s="19">
        <v>2.0887000000000002</v>
      </c>
    </row>
    <row r="239" spans="2:4" x14ac:dyDescent="0.3">
      <c r="B239" s="19" t="s">
        <v>90</v>
      </c>
      <c r="C239" s="19">
        <v>2020</v>
      </c>
      <c r="D239" s="19">
        <v>2.0887000000000002</v>
      </c>
    </row>
    <row r="240" spans="2:4" x14ac:dyDescent="0.3">
      <c r="B240" s="19" t="s">
        <v>90</v>
      </c>
      <c r="C240" s="19">
        <v>2025</v>
      </c>
      <c r="D240" s="19">
        <v>2.0887000000000002</v>
      </c>
    </row>
    <row r="241" spans="2:4" x14ac:dyDescent="0.3">
      <c r="B241" s="19" t="s">
        <v>90</v>
      </c>
      <c r="C241" s="19">
        <v>2030</v>
      </c>
      <c r="D241" s="19">
        <v>2.0887000000000002</v>
      </c>
    </row>
    <row r="242" spans="2:4" x14ac:dyDescent="0.3">
      <c r="B242" s="19" t="s">
        <v>90</v>
      </c>
      <c r="C242" s="19">
        <v>2040</v>
      </c>
      <c r="D242" s="19">
        <v>48.607599999999998</v>
      </c>
    </row>
    <row r="243" spans="2:4" x14ac:dyDescent="0.3">
      <c r="B243" s="19" t="s">
        <v>90</v>
      </c>
      <c r="C243" s="19">
        <v>2050</v>
      </c>
      <c r="D243" s="19">
        <v>48.607599999999998</v>
      </c>
    </row>
    <row r="244" spans="2:4" x14ac:dyDescent="0.3">
      <c r="B244" s="19" t="s">
        <v>92</v>
      </c>
      <c r="C244" s="19">
        <v>2025</v>
      </c>
      <c r="D244" s="19">
        <v>5.5037000000000003</v>
      </c>
    </row>
    <row r="245" spans="2:4" x14ac:dyDescent="0.3">
      <c r="B245" s="19" t="s">
        <v>92</v>
      </c>
      <c r="C245" s="19">
        <v>2030</v>
      </c>
      <c r="D245" s="19">
        <v>25.1599</v>
      </c>
    </row>
    <row r="246" spans="2:4" x14ac:dyDescent="0.3">
      <c r="B246" s="19" t="s">
        <v>92</v>
      </c>
      <c r="C246" s="19">
        <v>2040</v>
      </c>
      <c r="D246" s="19">
        <v>25.1599</v>
      </c>
    </row>
    <row r="247" spans="2:4" x14ac:dyDescent="0.3">
      <c r="B247" s="19" t="s">
        <v>92</v>
      </c>
      <c r="C247" s="19">
        <v>2050</v>
      </c>
      <c r="D247" s="19">
        <v>12.5799</v>
      </c>
    </row>
    <row r="248" spans="2:4" x14ac:dyDescent="0.3">
      <c r="B248" s="19" t="s">
        <v>108</v>
      </c>
      <c r="C248" s="19">
        <v>2015</v>
      </c>
      <c r="D248" s="19">
        <v>53.453400000000002</v>
      </c>
    </row>
    <row r="249" spans="2:4" x14ac:dyDescent="0.3">
      <c r="B249" s="19" t="s">
        <v>108</v>
      </c>
      <c r="C249" s="19">
        <v>2020</v>
      </c>
      <c r="D249" s="19">
        <v>53.453400000000002</v>
      </c>
    </row>
    <row r="250" spans="2:4" x14ac:dyDescent="0.3">
      <c r="B250" s="19" t="s">
        <v>108</v>
      </c>
      <c r="C250" s="19">
        <v>2025</v>
      </c>
      <c r="D250" s="19">
        <v>42.690600000000003</v>
      </c>
    </row>
    <row r="251" spans="2:4" x14ac:dyDescent="0.3">
      <c r="B251" s="19" t="s">
        <v>108</v>
      </c>
      <c r="C251" s="19">
        <v>2030</v>
      </c>
      <c r="D251" s="19">
        <v>22.021000000000001</v>
      </c>
    </row>
    <row r="252" spans="2:4" x14ac:dyDescent="0.3">
      <c r="B252" s="19" t="s">
        <v>108</v>
      </c>
      <c r="C252" s="19">
        <v>2040</v>
      </c>
      <c r="D252" s="19">
        <v>7.2832999999999997</v>
      </c>
    </row>
    <row r="253" spans="2:4" x14ac:dyDescent="0.3">
      <c r="B253" s="19" t="s">
        <v>108</v>
      </c>
      <c r="C253" s="19">
        <v>2050</v>
      </c>
      <c r="D253" s="19">
        <v>3.6379999999999999</v>
      </c>
    </row>
    <row r="254" spans="2:4" x14ac:dyDescent="0.3">
      <c r="B254" s="19" t="s">
        <v>93</v>
      </c>
      <c r="C254" s="19">
        <v>2015</v>
      </c>
      <c r="D254" s="19">
        <v>0.5131</v>
      </c>
    </row>
    <row r="255" spans="2:4" x14ac:dyDescent="0.3">
      <c r="B255" s="19" t="s">
        <v>93</v>
      </c>
      <c r="C255" s="19">
        <v>2020</v>
      </c>
      <c r="D255" s="19">
        <v>0.6653</v>
      </c>
    </row>
    <row r="256" spans="2:4" x14ac:dyDescent="0.3">
      <c r="B256" s="19" t="s">
        <v>93</v>
      </c>
      <c r="C256" s="19">
        <v>2025</v>
      </c>
      <c r="D256" s="19">
        <v>0.38419999999999999</v>
      </c>
    </row>
    <row r="257" spans="2:4" x14ac:dyDescent="0.3">
      <c r="B257" s="19" t="s">
        <v>93</v>
      </c>
      <c r="C257" s="19">
        <v>2030</v>
      </c>
      <c r="D257" s="19">
        <v>0.36070000000000002</v>
      </c>
    </row>
    <row r="258" spans="2:4" x14ac:dyDescent="0.3">
      <c r="B258" s="19" t="s">
        <v>93</v>
      </c>
      <c r="C258" s="19">
        <v>2040</v>
      </c>
      <c r="D258" s="19">
        <v>0.12520000000000001</v>
      </c>
    </row>
    <row r="259" spans="2:4" x14ac:dyDescent="0.3">
      <c r="B259" s="19" t="s">
        <v>93</v>
      </c>
      <c r="C259" s="19">
        <v>2050</v>
      </c>
      <c r="D259" s="19">
        <v>0.13250000000000001</v>
      </c>
    </row>
    <row r="260" spans="2:4" x14ac:dyDescent="0.3">
      <c r="B260" s="19" t="s">
        <v>94</v>
      </c>
      <c r="C260" s="19">
        <v>2015</v>
      </c>
      <c r="D260" s="19">
        <v>14.2187</v>
      </c>
    </row>
    <row r="261" spans="2:4" x14ac:dyDescent="0.3">
      <c r="B261" s="19" t="s">
        <v>94</v>
      </c>
      <c r="C261" s="19">
        <v>2020</v>
      </c>
      <c r="D261" s="19">
        <v>14.2493</v>
      </c>
    </row>
    <row r="262" spans="2:4" x14ac:dyDescent="0.3">
      <c r="B262" s="19" t="s">
        <v>94</v>
      </c>
      <c r="C262" s="19">
        <v>2025</v>
      </c>
      <c r="D262" s="19">
        <v>13.108000000000001</v>
      </c>
    </row>
    <row r="263" spans="2:4" x14ac:dyDescent="0.3">
      <c r="B263" s="19" t="s">
        <v>94</v>
      </c>
      <c r="C263" s="19">
        <v>2030</v>
      </c>
      <c r="D263" s="19">
        <v>19.2532</v>
      </c>
    </row>
    <row r="264" spans="2:4" x14ac:dyDescent="0.3">
      <c r="B264" s="19" t="s">
        <v>94</v>
      </c>
      <c r="C264" s="19">
        <v>2040</v>
      </c>
      <c r="D264" s="19">
        <v>107.20529999999999</v>
      </c>
    </row>
    <row r="265" spans="2:4" x14ac:dyDescent="0.3">
      <c r="B265" s="19" t="s">
        <v>94</v>
      </c>
      <c r="C265" s="19">
        <v>2050</v>
      </c>
      <c r="D265" s="19">
        <v>203.11369999999999</v>
      </c>
    </row>
    <row r="266" spans="2:4" x14ac:dyDescent="0.3">
      <c r="B266" s="19" t="s">
        <v>95</v>
      </c>
      <c r="C266" s="19">
        <v>2040</v>
      </c>
      <c r="D266" s="19">
        <v>102.4015</v>
      </c>
    </row>
    <row r="267" spans="2:4" x14ac:dyDescent="0.3">
      <c r="B267" s="19" t="s">
        <v>95</v>
      </c>
      <c r="C267" s="19">
        <v>2050</v>
      </c>
      <c r="D267" s="19">
        <v>218.70050000000001</v>
      </c>
    </row>
    <row r="268" spans="2:4" x14ac:dyDescent="0.3">
      <c r="B268" s="19" t="s">
        <v>109</v>
      </c>
      <c r="C268" s="19">
        <v>2015</v>
      </c>
      <c r="D268" s="19">
        <v>1.03E-2</v>
      </c>
    </row>
    <row r="269" spans="2:4" x14ac:dyDescent="0.3">
      <c r="B269" s="19" t="s">
        <v>96</v>
      </c>
      <c r="C269" s="19">
        <v>2015</v>
      </c>
      <c r="D269" s="19">
        <v>18.7758</v>
      </c>
    </row>
    <row r="270" spans="2:4" x14ac:dyDescent="0.3">
      <c r="B270" s="19" t="s">
        <v>96</v>
      </c>
      <c r="C270" s="19">
        <v>2020</v>
      </c>
      <c r="D270" s="19">
        <v>33.276499999999999</v>
      </c>
    </row>
    <row r="271" spans="2:4" x14ac:dyDescent="0.3">
      <c r="B271" s="19" t="s">
        <v>96</v>
      </c>
      <c r="C271" s="19">
        <v>2025</v>
      </c>
      <c r="D271" s="19">
        <v>36.112099999999998</v>
      </c>
    </row>
    <row r="272" spans="2:4" x14ac:dyDescent="0.3">
      <c r="B272" s="19" t="s">
        <v>96</v>
      </c>
      <c r="C272" s="19">
        <v>2030</v>
      </c>
      <c r="D272" s="19">
        <v>45.037300000000002</v>
      </c>
    </row>
    <row r="273" spans="2:4" x14ac:dyDescent="0.3">
      <c r="B273" s="19" t="s">
        <v>96</v>
      </c>
      <c r="C273" s="19">
        <v>2040</v>
      </c>
      <c r="D273" s="19">
        <v>39.925600000000003</v>
      </c>
    </row>
    <row r="274" spans="2:4" x14ac:dyDescent="0.3">
      <c r="B274" s="19" t="s">
        <v>96</v>
      </c>
      <c r="C274" s="19">
        <v>2050</v>
      </c>
      <c r="D274" s="19">
        <v>45.530099999999997</v>
      </c>
    </row>
    <row r="275" spans="2:4" x14ac:dyDescent="0.3">
      <c r="B275" s="19" t="s">
        <v>97</v>
      </c>
      <c r="C275" s="19">
        <v>2015</v>
      </c>
      <c r="D275" s="19">
        <v>137.53020000000001</v>
      </c>
    </row>
    <row r="276" spans="2:4" x14ac:dyDescent="0.3">
      <c r="B276" s="19" t="s">
        <v>97</v>
      </c>
      <c r="C276" s="19">
        <v>2020</v>
      </c>
      <c r="D276" s="19">
        <v>95.886499999999998</v>
      </c>
    </row>
    <row r="277" spans="2:4" x14ac:dyDescent="0.3">
      <c r="B277" s="19" t="s">
        <v>97</v>
      </c>
      <c r="C277" s="19">
        <v>2025</v>
      </c>
      <c r="D277" s="19">
        <v>49.511000000000003</v>
      </c>
    </row>
    <row r="278" spans="2:4" x14ac:dyDescent="0.3">
      <c r="B278" s="19" t="s">
        <v>97</v>
      </c>
      <c r="C278" s="19">
        <v>2030</v>
      </c>
      <c r="D278" s="19">
        <v>1.2411000000000001</v>
      </c>
    </row>
    <row r="279" spans="2:4" x14ac:dyDescent="0.3">
      <c r="B279" s="19" t="s">
        <v>99</v>
      </c>
      <c r="C279" s="19">
        <v>2050</v>
      </c>
      <c r="D279" s="19">
        <v>1.7963</v>
      </c>
    </row>
    <row r="280" spans="2:4" x14ac:dyDescent="0.3">
      <c r="B280" s="19" t="s">
        <v>100</v>
      </c>
      <c r="C280" s="19">
        <v>2040</v>
      </c>
      <c r="D280" s="19">
        <v>7.1955</v>
      </c>
    </row>
    <row r="281" spans="2:4" x14ac:dyDescent="0.3">
      <c r="B281" s="19" t="s">
        <v>100</v>
      </c>
      <c r="C281" s="19">
        <v>2050</v>
      </c>
      <c r="D281" s="19">
        <v>39.9557</v>
      </c>
    </row>
    <row r="282" spans="2:4" x14ac:dyDescent="0.3">
      <c r="B282" s="19" t="s">
        <v>101</v>
      </c>
      <c r="C282" s="19">
        <v>2040</v>
      </c>
      <c r="D282" s="19">
        <v>15.6976</v>
      </c>
    </row>
    <row r="283" spans="2:4" x14ac:dyDescent="0.3">
      <c r="B283" s="19" t="s">
        <v>101</v>
      </c>
      <c r="C283" s="19">
        <v>2050</v>
      </c>
      <c r="D283" s="19">
        <v>49.222299999999997</v>
      </c>
    </row>
    <row r="284" spans="2:4" x14ac:dyDescent="0.3">
      <c r="B284" s="19"/>
      <c r="C284" s="19"/>
      <c r="D284" s="19"/>
    </row>
    <row r="285" spans="2:4" x14ac:dyDescent="0.3">
      <c r="B285" s="19"/>
      <c r="C285" s="19"/>
      <c r="D285" s="19"/>
    </row>
    <row r="286" spans="2:4" x14ac:dyDescent="0.3">
      <c r="B286" s="19"/>
      <c r="C286" s="19"/>
      <c r="D286" s="19"/>
    </row>
    <row r="287" spans="2:4" x14ac:dyDescent="0.3">
      <c r="B287" s="19"/>
      <c r="C287" s="19"/>
      <c r="D287" s="19"/>
    </row>
    <row r="288" spans="2:4" x14ac:dyDescent="0.3">
      <c r="B288" s="19"/>
      <c r="C288" s="19"/>
      <c r="D288" s="19"/>
    </row>
    <row r="289" spans="2:27" x14ac:dyDescent="0.3">
      <c r="B289" s="19"/>
      <c r="C289" s="19"/>
      <c r="D289" s="19"/>
    </row>
    <row r="290" spans="2:27" x14ac:dyDescent="0.3">
      <c r="B290" s="19"/>
      <c r="C290" s="19"/>
      <c r="D290" s="19"/>
    </row>
    <row r="291" spans="2:27" x14ac:dyDescent="0.3">
      <c r="B291" s="19"/>
      <c r="C291" s="19"/>
      <c r="D291" s="19"/>
    </row>
    <row r="292" spans="2:27" ht="17.25" thickBot="1" x14ac:dyDescent="0.35"/>
    <row r="293" spans="2:27" ht="18" thickBot="1" x14ac:dyDescent="0.35">
      <c r="B293" s="18" t="s">
        <v>111</v>
      </c>
      <c r="C293" s="18">
        <v>2015</v>
      </c>
      <c r="D293" s="18">
        <v>2020</v>
      </c>
      <c r="E293" s="18">
        <v>2025</v>
      </c>
      <c r="F293" s="18">
        <v>2030</v>
      </c>
      <c r="G293" s="18">
        <v>2040</v>
      </c>
      <c r="H293" s="18">
        <v>2050</v>
      </c>
      <c r="U293" s="3" t="s">
        <v>111</v>
      </c>
      <c r="V293" s="3">
        <v>2015</v>
      </c>
      <c r="W293" s="3">
        <v>2020</v>
      </c>
      <c r="X293" s="3">
        <v>2025</v>
      </c>
      <c r="Y293" s="3">
        <v>2030</v>
      </c>
      <c r="Z293" s="3">
        <v>2040</v>
      </c>
      <c r="AA293" s="3">
        <v>2050</v>
      </c>
    </row>
    <row r="294" spans="2:27" x14ac:dyDescent="0.3">
      <c r="B294" s="19" t="s">
        <v>74</v>
      </c>
      <c r="C294" s="17">
        <f>SUMIFS($D$196:$D$291,$B$196:$B$291,$B294,$C$196:$C$291,C$293)</f>
        <v>3.4799999999999998E-2</v>
      </c>
      <c r="D294" s="17">
        <f t="shared" ref="D294:H294" si="18">SUMIFS($D$196:$D$291,$B$196:$B$291,$B294,$C$196:$C$291,D$293)</f>
        <v>2.7799999999999998E-2</v>
      </c>
      <c r="E294" s="17">
        <f t="shared" si="18"/>
        <v>2.0899999999999998E-2</v>
      </c>
      <c r="F294" s="17">
        <f t="shared" si="18"/>
        <v>5.57E-2</v>
      </c>
      <c r="G294" s="17">
        <f t="shared" si="18"/>
        <v>0</v>
      </c>
      <c r="H294" s="17">
        <f t="shared" si="18"/>
        <v>0</v>
      </c>
      <c r="U294" s="2" t="s">
        <v>277</v>
      </c>
      <c r="V294" s="5">
        <f>C297+C299+C300+C303+C305+C309+C311+C312+C313+C314</f>
        <v>40.780100000000004</v>
      </c>
      <c r="W294" s="5">
        <f t="shared" ref="W294:AA294" si="19">D297+D299+D300+D303+D305+D309+D311+D312+D313+D314</f>
        <v>60.271499999999996</v>
      </c>
      <c r="X294" s="5">
        <f t="shared" si="19"/>
        <v>61.7074</v>
      </c>
      <c r="Y294" s="5">
        <f t="shared" si="19"/>
        <v>82.412800000000004</v>
      </c>
      <c r="Z294" s="5">
        <f t="shared" si="19"/>
        <v>376.40899999999999</v>
      </c>
      <c r="AA294" s="5">
        <f t="shared" si="19"/>
        <v>705.71429999999998</v>
      </c>
    </row>
    <row r="295" spans="2:27" x14ac:dyDescent="0.3">
      <c r="B295" s="19" t="s">
        <v>76</v>
      </c>
      <c r="C295" s="17">
        <f t="shared" ref="C295:H314" si="20">SUMIFS($D$196:$D$291,$B$196:$B$291,$B295,$C$196:$C$291,C$293)</f>
        <v>108.01130000000001</v>
      </c>
      <c r="D295" s="17">
        <f t="shared" si="20"/>
        <v>166.49100000000001</v>
      </c>
      <c r="E295" s="17">
        <f t="shared" si="20"/>
        <v>228.84809999999999</v>
      </c>
      <c r="F295" s="17">
        <f t="shared" si="20"/>
        <v>274.24829999999997</v>
      </c>
      <c r="G295" s="17">
        <f t="shared" si="20"/>
        <v>48.338900000000002</v>
      </c>
      <c r="H295" s="17">
        <f t="shared" si="20"/>
        <v>4.2350000000000003</v>
      </c>
      <c r="U295" s="2" t="s">
        <v>278</v>
      </c>
      <c r="V295" s="5">
        <f>C301+C310</f>
        <v>53.453400000000002</v>
      </c>
      <c r="W295" s="5">
        <f t="shared" ref="W295:AA295" si="21">D301+D310</f>
        <v>53.453400000000002</v>
      </c>
      <c r="X295" s="5">
        <f t="shared" si="21"/>
        <v>48.194300000000005</v>
      </c>
      <c r="Y295" s="5">
        <f t="shared" si="21"/>
        <v>47.180900000000001</v>
      </c>
      <c r="Z295" s="5">
        <f t="shared" si="21"/>
        <v>32.443199999999997</v>
      </c>
      <c r="AA295" s="5">
        <f t="shared" si="21"/>
        <v>16.2179</v>
      </c>
    </row>
    <row r="296" spans="2:27" x14ac:dyDescent="0.3">
      <c r="B296" s="19" t="s">
        <v>104</v>
      </c>
      <c r="C296" s="17">
        <f t="shared" si="20"/>
        <v>0.29010000000000002</v>
      </c>
      <c r="D296" s="17">
        <f t="shared" si="20"/>
        <v>0.2898</v>
      </c>
      <c r="E296" s="17">
        <f t="shared" si="20"/>
        <v>0</v>
      </c>
      <c r="F296" s="17">
        <f t="shared" si="20"/>
        <v>0</v>
      </c>
      <c r="G296" s="17">
        <f t="shared" si="20"/>
        <v>0</v>
      </c>
      <c r="H296" s="17">
        <f t="shared" si="20"/>
        <v>0</v>
      </c>
      <c r="U296" s="2" t="s">
        <v>279</v>
      </c>
      <c r="V296" s="5">
        <f>C294+C295+C296+C298+C302+C304+C306+C307+C308</f>
        <v>246.65190000000001</v>
      </c>
      <c r="W296" s="5">
        <f t="shared" ref="W296:AA296" si="22">D294+D295+D296+D298+D302+D304+D306+D307+D308</f>
        <v>269.01980000000003</v>
      </c>
      <c r="X296" s="5">
        <f t="shared" si="22"/>
        <v>279.72359999999998</v>
      </c>
      <c r="Y296" s="5">
        <f t="shared" si="22"/>
        <v>281.779</v>
      </c>
      <c r="Z296" s="5">
        <f t="shared" si="22"/>
        <v>54.079100000000004</v>
      </c>
      <c r="AA296" s="5">
        <f t="shared" si="22"/>
        <v>4.3692000000000002</v>
      </c>
    </row>
    <row r="297" spans="2:27" x14ac:dyDescent="0.3">
      <c r="B297" s="19" t="s">
        <v>82</v>
      </c>
      <c r="C297" s="17">
        <f t="shared" si="20"/>
        <v>4.9100999999999999</v>
      </c>
      <c r="D297" s="17">
        <f t="shared" si="20"/>
        <v>9.7375000000000007</v>
      </c>
      <c r="E297" s="17">
        <f t="shared" si="20"/>
        <v>9.4791000000000007</v>
      </c>
      <c r="F297" s="17">
        <f t="shared" si="20"/>
        <v>9.7375000000000007</v>
      </c>
      <c r="G297" s="17">
        <f t="shared" si="20"/>
        <v>9.7375000000000007</v>
      </c>
      <c r="H297" s="17">
        <f t="shared" si="20"/>
        <v>9.7375000000000007</v>
      </c>
      <c r="U297" s="2"/>
      <c r="V297" s="5"/>
      <c r="W297" s="5"/>
      <c r="X297" s="5"/>
      <c r="Y297" s="5"/>
      <c r="Z297" s="5"/>
      <c r="AA297" s="5"/>
    </row>
    <row r="298" spans="2:27" x14ac:dyDescent="0.3">
      <c r="B298" s="19" t="s">
        <v>86</v>
      </c>
      <c r="C298" s="17">
        <f t="shared" si="20"/>
        <v>0.2621</v>
      </c>
      <c r="D298" s="17">
        <f t="shared" si="20"/>
        <v>0.2097</v>
      </c>
      <c r="E298" s="17">
        <f t="shared" si="20"/>
        <v>0.15720000000000001</v>
      </c>
      <c r="F298" s="17">
        <f t="shared" si="20"/>
        <v>0.1048</v>
      </c>
      <c r="G298" s="17">
        <f t="shared" si="20"/>
        <v>0</v>
      </c>
      <c r="H298" s="17">
        <f t="shared" si="20"/>
        <v>0</v>
      </c>
      <c r="U298" s="51" t="s">
        <v>270</v>
      </c>
      <c r="V298" s="52">
        <f>SUM(V294:V297)</f>
        <v>340.8854</v>
      </c>
      <c r="W298" s="52">
        <f>SUM(W294:W297)</f>
        <v>382.74470000000002</v>
      </c>
      <c r="X298" s="52">
        <f t="shared" ref="X298" si="23">SUM(X294:X297)</f>
        <v>389.62529999999998</v>
      </c>
      <c r="Y298" s="52">
        <f>SUM(Y294:Y297)</f>
        <v>411.37270000000001</v>
      </c>
      <c r="Z298" s="52">
        <f t="shared" ref="Z298:AA298" si="24">SUM(Z294:Z297)</f>
        <v>462.93129999999996</v>
      </c>
      <c r="AA298" s="52">
        <f t="shared" si="24"/>
        <v>726.30139999999994</v>
      </c>
    </row>
    <row r="299" spans="2:27" x14ac:dyDescent="0.3">
      <c r="B299" s="19" t="s">
        <v>87</v>
      </c>
      <c r="C299" s="17">
        <f t="shared" si="20"/>
        <v>0.78680000000000005</v>
      </c>
      <c r="D299" s="17">
        <f t="shared" si="20"/>
        <v>0.78680000000000005</v>
      </c>
      <c r="E299" s="17">
        <f t="shared" si="20"/>
        <v>0.78680000000000005</v>
      </c>
      <c r="F299" s="17">
        <f t="shared" si="20"/>
        <v>0.78680000000000005</v>
      </c>
      <c r="G299" s="17">
        <f t="shared" si="20"/>
        <v>9.0358999999999998</v>
      </c>
      <c r="H299" s="17">
        <f t="shared" si="20"/>
        <v>15.9297</v>
      </c>
      <c r="U299"/>
      <c r="V299"/>
      <c r="W299"/>
      <c r="X299"/>
      <c r="Y299"/>
      <c r="Z299"/>
      <c r="AA299"/>
    </row>
    <row r="300" spans="2:27" x14ac:dyDescent="0.3">
      <c r="B300" s="19" t="s">
        <v>90</v>
      </c>
      <c r="C300" s="17">
        <f t="shared" si="20"/>
        <v>2.0887000000000002</v>
      </c>
      <c r="D300" s="17">
        <f t="shared" si="20"/>
        <v>2.0887000000000002</v>
      </c>
      <c r="E300" s="17">
        <f t="shared" si="20"/>
        <v>2.0887000000000002</v>
      </c>
      <c r="F300" s="17">
        <f t="shared" si="20"/>
        <v>2.0887000000000002</v>
      </c>
      <c r="G300" s="17">
        <f t="shared" si="20"/>
        <v>48.607599999999998</v>
      </c>
      <c r="H300" s="17">
        <f t="shared" si="20"/>
        <v>48.607599999999998</v>
      </c>
      <c r="U300" s="53"/>
      <c r="V300"/>
      <c r="W300"/>
      <c r="X300"/>
      <c r="Y300"/>
      <c r="Z300"/>
      <c r="AA300"/>
    </row>
    <row r="301" spans="2:27" x14ac:dyDescent="0.3">
      <c r="B301" s="19" t="s">
        <v>108</v>
      </c>
      <c r="C301" s="17">
        <f t="shared" si="20"/>
        <v>53.453400000000002</v>
      </c>
      <c r="D301" s="17">
        <f t="shared" si="20"/>
        <v>53.453400000000002</v>
      </c>
      <c r="E301" s="17">
        <f t="shared" si="20"/>
        <v>42.690600000000003</v>
      </c>
      <c r="F301" s="17">
        <f t="shared" si="20"/>
        <v>22.021000000000001</v>
      </c>
      <c r="G301" s="17">
        <f t="shared" si="20"/>
        <v>7.2832999999999997</v>
      </c>
      <c r="H301" s="17">
        <f t="shared" si="20"/>
        <v>3.6379999999999999</v>
      </c>
    </row>
    <row r="302" spans="2:27" x14ac:dyDescent="0.3">
      <c r="B302" s="19" t="s">
        <v>93</v>
      </c>
      <c r="C302" s="17">
        <f t="shared" si="20"/>
        <v>0.5131</v>
      </c>
      <c r="D302" s="17">
        <f t="shared" si="20"/>
        <v>0.6653</v>
      </c>
      <c r="E302" s="17">
        <f t="shared" si="20"/>
        <v>0.38419999999999999</v>
      </c>
      <c r="F302" s="17">
        <f t="shared" si="20"/>
        <v>0.36070000000000002</v>
      </c>
      <c r="G302" s="17">
        <f t="shared" si="20"/>
        <v>0.12520000000000001</v>
      </c>
      <c r="H302" s="17">
        <f t="shared" si="20"/>
        <v>0.13250000000000001</v>
      </c>
    </row>
    <row r="303" spans="2:27" x14ac:dyDescent="0.3">
      <c r="B303" s="19" t="s">
        <v>94</v>
      </c>
      <c r="C303" s="17">
        <f t="shared" si="20"/>
        <v>14.2187</v>
      </c>
      <c r="D303" s="17">
        <f t="shared" si="20"/>
        <v>14.2493</v>
      </c>
      <c r="E303" s="17">
        <f t="shared" si="20"/>
        <v>13.108000000000001</v>
      </c>
      <c r="F303" s="17">
        <f t="shared" si="20"/>
        <v>19.2532</v>
      </c>
      <c r="G303" s="17">
        <f t="shared" si="20"/>
        <v>107.20529999999999</v>
      </c>
      <c r="H303" s="17">
        <f t="shared" si="20"/>
        <v>203.11369999999999</v>
      </c>
    </row>
    <row r="304" spans="2:27" x14ac:dyDescent="0.3">
      <c r="B304" s="19" t="s">
        <v>109</v>
      </c>
      <c r="C304" s="17">
        <f t="shared" si="20"/>
        <v>1.03E-2</v>
      </c>
      <c r="D304" s="17">
        <f t="shared" si="20"/>
        <v>0</v>
      </c>
      <c r="E304" s="17">
        <f t="shared" si="20"/>
        <v>0</v>
      </c>
      <c r="F304" s="17">
        <f t="shared" si="20"/>
        <v>0</v>
      </c>
      <c r="G304" s="17">
        <f t="shared" si="20"/>
        <v>0</v>
      </c>
      <c r="H304" s="17">
        <f t="shared" si="20"/>
        <v>0</v>
      </c>
    </row>
    <row r="305" spans="2:8" x14ac:dyDescent="0.3">
      <c r="B305" s="19" t="s">
        <v>96</v>
      </c>
      <c r="C305" s="17">
        <f t="shared" si="20"/>
        <v>18.7758</v>
      </c>
      <c r="D305" s="17">
        <f t="shared" si="20"/>
        <v>33.276499999999999</v>
      </c>
      <c r="E305" s="17">
        <f t="shared" si="20"/>
        <v>36.112099999999998</v>
      </c>
      <c r="F305" s="17">
        <f t="shared" si="20"/>
        <v>45.037300000000002</v>
      </c>
      <c r="G305" s="17">
        <f t="shared" si="20"/>
        <v>39.925600000000003</v>
      </c>
      <c r="H305" s="17">
        <f t="shared" si="20"/>
        <v>45.530099999999997</v>
      </c>
    </row>
    <row r="306" spans="2:8" x14ac:dyDescent="0.3">
      <c r="B306" s="19" t="s">
        <v>97</v>
      </c>
      <c r="C306" s="17">
        <f t="shared" si="20"/>
        <v>137.53020000000001</v>
      </c>
      <c r="D306" s="17">
        <f t="shared" si="20"/>
        <v>95.886499999999998</v>
      </c>
      <c r="E306" s="17">
        <f t="shared" si="20"/>
        <v>49.511000000000003</v>
      </c>
      <c r="F306" s="17">
        <f t="shared" si="20"/>
        <v>1.2411000000000001</v>
      </c>
      <c r="G306" s="17">
        <f t="shared" si="20"/>
        <v>0</v>
      </c>
      <c r="H306" s="17">
        <f t="shared" si="20"/>
        <v>0</v>
      </c>
    </row>
    <row r="307" spans="2:8" x14ac:dyDescent="0.3">
      <c r="B307" s="19" t="s">
        <v>73</v>
      </c>
      <c r="C307" s="17">
        <f t="shared" si="20"/>
        <v>0</v>
      </c>
      <c r="D307" s="17">
        <f t="shared" si="20"/>
        <v>5.3749000000000002</v>
      </c>
      <c r="E307" s="17">
        <f t="shared" si="20"/>
        <v>0.48470000000000002</v>
      </c>
      <c r="F307" s="17">
        <f t="shared" si="20"/>
        <v>5.4550000000000001</v>
      </c>
      <c r="G307" s="17">
        <f t="shared" si="20"/>
        <v>5.5502000000000002</v>
      </c>
      <c r="H307" s="17">
        <f t="shared" si="20"/>
        <v>1.6999999999999999E-3</v>
      </c>
    </row>
    <row r="308" spans="2:8" x14ac:dyDescent="0.3">
      <c r="B308" s="19" t="s">
        <v>78</v>
      </c>
      <c r="C308" s="17">
        <f t="shared" si="20"/>
        <v>0</v>
      </c>
      <c r="D308" s="17">
        <f t="shared" si="20"/>
        <v>7.4800000000000005E-2</v>
      </c>
      <c r="E308" s="17">
        <f t="shared" si="20"/>
        <v>0.3175</v>
      </c>
      <c r="F308" s="17">
        <f t="shared" si="20"/>
        <v>0.31340000000000001</v>
      </c>
      <c r="G308" s="17">
        <f t="shared" si="20"/>
        <v>6.4799999999999996E-2</v>
      </c>
      <c r="H308" s="17">
        <f t="shared" si="20"/>
        <v>0</v>
      </c>
    </row>
    <row r="309" spans="2:8" x14ac:dyDescent="0.3">
      <c r="B309" s="19" t="s">
        <v>79</v>
      </c>
      <c r="C309" s="17">
        <f t="shared" si="20"/>
        <v>0</v>
      </c>
      <c r="D309" s="17">
        <f t="shared" si="20"/>
        <v>0.13270000000000001</v>
      </c>
      <c r="E309" s="17">
        <f t="shared" si="20"/>
        <v>0.13270000000000001</v>
      </c>
      <c r="F309" s="17">
        <f t="shared" si="20"/>
        <v>5.5092999999999996</v>
      </c>
      <c r="G309" s="17">
        <f t="shared" si="20"/>
        <v>36.602499999999999</v>
      </c>
      <c r="H309" s="17">
        <f t="shared" si="20"/>
        <v>73.120900000000006</v>
      </c>
    </row>
    <row r="310" spans="2:8" x14ac:dyDescent="0.3">
      <c r="B310" s="19" t="s">
        <v>92</v>
      </c>
      <c r="C310" s="17">
        <f t="shared" si="20"/>
        <v>0</v>
      </c>
      <c r="D310" s="17">
        <f t="shared" si="20"/>
        <v>0</v>
      </c>
      <c r="E310" s="17">
        <f t="shared" si="20"/>
        <v>5.5037000000000003</v>
      </c>
      <c r="F310" s="17">
        <f t="shared" si="20"/>
        <v>25.1599</v>
      </c>
      <c r="G310" s="17">
        <f t="shared" si="20"/>
        <v>25.1599</v>
      </c>
      <c r="H310" s="17">
        <f t="shared" si="20"/>
        <v>12.5799</v>
      </c>
    </row>
    <row r="311" spans="2:8" x14ac:dyDescent="0.3">
      <c r="B311" s="19" t="s">
        <v>95</v>
      </c>
      <c r="C311" s="17">
        <f t="shared" si="20"/>
        <v>0</v>
      </c>
      <c r="D311" s="17">
        <f t="shared" si="20"/>
        <v>0</v>
      </c>
      <c r="E311" s="17">
        <f t="shared" si="20"/>
        <v>0</v>
      </c>
      <c r="F311" s="17">
        <f t="shared" si="20"/>
        <v>0</v>
      </c>
      <c r="G311" s="17">
        <f t="shared" si="20"/>
        <v>102.4015</v>
      </c>
      <c r="H311" s="17">
        <f t="shared" si="20"/>
        <v>218.70050000000001</v>
      </c>
    </row>
    <row r="312" spans="2:8" x14ac:dyDescent="0.3">
      <c r="B312" s="19" t="s">
        <v>100</v>
      </c>
      <c r="C312" s="17">
        <f t="shared" si="20"/>
        <v>0</v>
      </c>
      <c r="D312" s="17">
        <f t="shared" si="20"/>
        <v>0</v>
      </c>
      <c r="E312" s="17">
        <f t="shared" si="20"/>
        <v>0</v>
      </c>
      <c r="F312" s="17">
        <f t="shared" si="20"/>
        <v>0</v>
      </c>
      <c r="G312" s="17">
        <f t="shared" si="20"/>
        <v>7.1955</v>
      </c>
      <c r="H312" s="17">
        <f t="shared" si="20"/>
        <v>39.9557</v>
      </c>
    </row>
    <row r="313" spans="2:8" x14ac:dyDescent="0.3">
      <c r="B313" s="19" t="s">
        <v>101</v>
      </c>
      <c r="C313" s="17">
        <f t="shared" si="20"/>
        <v>0</v>
      </c>
      <c r="D313" s="17">
        <f t="shared" si="20"/>
        <v>0</v>
      </c>
      <c r="E313" s="17">
        <f t="shared" si="20"/>
        <v>0</v>
      </c>
      <c r="F313" s="17">
        <f t="shared" si="20"/>
        <v>0</v>
      </c>
      <c r="G313" s="17">
        <f t="shared" si="20"/>
        <v>15.6976</v>
      </c>
      <c r="H313" s="17">
        <f t="shared" si="20"/>
        <v>49.222299999999997</v>
      </c>
    </row>
    <row r="314" spans="2:8" x14ac:dyDescent="0.3">
      <c r="B314" s="19" t="s">
        <v>99</v>
      </c>
      <c r="C314" s="17">
        <f t="shared" si="20"/>
        <v>0</v>
      </c>
      <c r="D314" s="17">
        <f t="shared" si="20"/>
        <v>0</v>
      </c>
      <c r="E314" s="17">
        <f t="shared" si="20"/>
        <v>0</v>
      </c>
      <c r="F314" s="17">
        <f t="shared" si="20"/>
        <v>0</v>
      </c>
      <c r="G314" s="17">
        <f t="shared" si="20"/>
        <v>0</v>
      </c>
      <c r="H314" s="17">
        <f t="shared" si="20"/>
        <v>1.7963</v>
      </c>
    </row>
  </sheetData>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sheetPr>
  <dimension ref="A2:H152"/>
  <sheetViews>
    <sheetView showGridLines="0" zoomScale="80" zoomScaleNormal="80" workbookViewId="0">
      <selection activeCell="A2" sqref="A2"/>
    </sheetView>
  </sheetViews>
  <sheetFormatPr defaultColWidth="9.140625" defaultRowHeight="16.5" x14ac:dyDescent="0.3"/>
  <cols>
    <col min="1" max="1" width="9.140625" style="13"/>
    <col min="2" max="2" width="30" style="13" bestFit="1" customWidth="1"/>
    <col min="3" max="3" width="14" style="13" bestFit="1" customWidth="1"/>
    <col min="4" max="4" width="19.5703125" style="13" bestFit="1" customWidth="1"/>
    <col min="5" max="8" width="14" style="13" bestFit="1" customWidth="1"/>
    <col min="9" max="16384" width="9.140625" style="13"/>
  </cols>
  <sheetData>
    <row r="2" spans="1:4" s="12" customFormat="1" ht="27" thickBot="1" x14ac:dyDescent="0.5">
      <c r="A2" s="12" t="str">
        <f>Title &amp; " - Storage"</f>
        <v>NIC Electric Vehicle Charging Cost Analysis - Storage</v>
      </c>
    </row>
    <row r="4" spans="1:4" s="42" customFormat="1" ht="21" thickBot="1" x14ac:dyDescent="0.4">
      <c r="A4" s="42" t="s">
        <v>116</v>
      </c>
    </row>
    <row r="5" spans="1:4" ht="17.25" thickBot="1" x14ac:dyDescent="0.35"/>
    <row r="6" spans="1:4" ht="18" thickBot="1" x14ac:dyDescent="0.35">
      <c r="B6" s="18" t="s">
        <v>127</v>
      </c>
      <c r="C6" s="18" t="s">
        <v>112</v>
      </c>
      <c r="D6" s="18" t="s">
        <v>128</v>
      </c>
    </row>
    <row r="7" spans="1:4" x14ac:dyDescent="0.3">
      <c r="B7" s="19" t="s">
        <v>117</v>
      </c>
      <c r="C7" s="19">
        <v>2015</v>
      </c>
      <c r="D7" s="19">
        <v>1.3934884618619236E-7</v>
      </c>
    </row>
    <row r="8" spans="1:4" x14ac:dyDescent="0.3">
      <c r="B8" s="19" t="s">
        <v>117</v>
      </c>
      <c r="C8" s="19">
        <v>2020</v>
      </c>
      <c r="D8" s="19">
        <v>3.4178858571677468E-7</v>
      </c>
    </row>
    <row r="9" spans="1:4" x14ac:dyDescent="0.3">
      <c r="B9" s="19" t="s">
        <v>117</v>
      </c>
      <c r="C9" s="19">
        <v>2025</v>
      </c>
      <c r="D9" s="19">
        <v>6.2509508899066171E-7</v>
      </c>
    </row>
    <row r="10" spans="1:4" x14ac:dyDescent="0.3">
      <c r="B10" s="19" t="s">
        <v>117</v>
      </c>
      <c r="C10" s="19">
        <v>2030</v>
      </c>
      <c r="D10" s="19">
        <v>1.5128913772237568E-6</v>
      </c>
    </row>
    <row r="11" spans="1:4" x14ac:dyDescent="0.3">
      <c r="B11" s="19" t="s">
        <v>117</v>
      </c>
      <c r="C11" s="19">
        <v>2040</v>
      </c>
      <c r="D11" s="19">
        <v>6.1053200491857933E-6</v>
      </c>
    </row>
    <row r="12" spans="1:4" x14ac:dyDescent="0.3">
      <c r="B12" s="19" t="s">
        <v>117</v>
      </c>
      <c r="C12" s="19">
        <v>2050</v>
      </c>
      <c r="D12" s="19">
        <v>25.96958928634379</v>
      </c>
    </row>
    <row r="13" spans="1:4" x14ac:dyDescent="0.3">
      <c r="B13" s="19" t="s">
        <v>118</v>
      </c>
      <c r="C13" s="19">
        <v>2015</v>
      </c>
      <c r="D13" s="19">
        <v>4.6604125761847642E-7</v>
      </c>
    </row>
    <row r="14" spans="1:4" x14ac:dyDescent="0.3">
      <c r="B14" s="19" t="s">
        <v>118</v>
      </c>
      <c r="C14" s="19">
        <v>2020</v>
      </c>
      <c r="D14" s="19">
        <v>1.0733474235502878E-6</v>
      </c>
    </row>
    <row r="15" spans="1:4" x14ac:dyDescent="0.3">
      <c r="B15" s="19" t="s">
        <v>118</v>
      </c>
      <c r="C15" s="19">
        <v>2025</v>
      </c>
      <c r="D15" s="19">
        <v>1.8085993212812108E-6</v>
      </c>
    </row>
    <row r="16" spans="1:4" x14ac:dyDescent="0.3">
      <c r="B16" s="19" t="s">
        <v>118</v>
      </c>
      <c r="C16" s="19">
        <v>2030</v>
      </c>
      <c r="D16" s="19">
        <v>2.5404696374715758E-6</v>
      </c>
    </row>
    <row r="17" spans="2:4" x14ac:dyDescent="0.3">
      <c r="B17" s="19" t="s">
        <v>118</v>
      </c>
      <c r="C17" s="19">
        <v>2040</v>
      </c>
      <c r="D17" s="19">
        <v>4.0908349697892399E-6</v>
      </c>
    </row>
    <row r="18" spans="2:4" x14ac:dyDescent="0.3">
      <c r="B18" s="19" t="s">
        <v>118</v>
      </c>
      <c r="C18" s="19">
        <v>2050</v>
      </c>
      <c r="D18" s="19">
        <v>5.2996024717992326E-6</v>
      </c>
    </row>
    <row r="19" spans="2:4" x14ac:dyDescent="0.3">
      <c r="B19" s="19" t="s">
        <v>119</v>
      </c>
      <c r="C19" s="19">
        <v>2015</v>
      </c>
      <c r="D19" s="19">
        <v>13.03635844371664</v>
      </c>
    </row>
    <row r="20" spans="2:4" x14ac:dyDescent="0.3">
      <c r="B20" s="19" t="s">
        <v>119</v>
      </c>
      <c r="C20" s="19">
        <v>2020</v>
      </c>
      <c r="D20" s="19">
        <v>20.560910400577754</v>
      </c>
    </row>
    <row r="21" spans="2:4" x14ac:dyDescent="0.3">
      <c r="B21" s="19" t="s">
        <v>119</v>
      </c>
      <c r="C21" s="19">
        <v>2025</v>
      </c>
      <c r="D21" s="19">
        <v>16.20145078177562</v>
      </c>
    </row>
    <row r="22" spans="2:4" x14ac:dyDescent="0.3">
      <c r="B22" s="19" t="s">
        <v>119</v>
      </c>
      <c r="C22" s="19">
        <v>2030</v>
      </c>
      <c r="D22" s="19">
        <v>15.65131157662095</v>
      </c>
    </row>
    <row r="23" spans="2:4" x14ac:dyDescent="0.3">
      <c r="B23" s="19" t="s">
        <v>119</v>
      </c>
      <c r="C23" s="19">
        <v>2040</v>
      </c>
      <c r="D23" s="19">
        <v>18.490272932193047</v>
      </c>
    </row>
    <row r="24" spans="2:4" x14ac:dyDescent="0.3">
      <c r="B24" s="19" t="s">
        <v>119</v>
      </c>
      <c r="C24" s="19">
        <v>2050</v>
      </c>
      <c r="D24" s="19">
        <v>28.344644459072047</v>
      </c>
    </row>
    <row r="25" spans="2:4" x14ac:dyDescent="0.3">
      <c r="B25" s="19" t="s">
        <v>120</v>
      </c>
      <c r="C25" s="19">
        <v>2015</v>
      </c>
      <c r="D25" s="19">
        <v>62.036465161852632</v>
      </c>
    </row>
    <row r="26" spans="2:4" x14ac:dyDescent="0.3">
      <c r="B26" s="19" t="s">
        <v>120</v>
      </c>
      <c r="C26" s="19">
        <v>2020</v>
      </c>
      <c r="D26" s="19">
        <v>88.281343651323326</v>
      </c>
    </row>
    <row r="27" spans="2:4" x14ac:dyDescent="0.3">
      <c r="B27" s="19" t="s">
        <v>120</v>
      </c>
      <c r="C27" s="19">
        <v>2025</v>
      </c>
      <c r="D27" s="19">
        <v>74.911350301757665</v>
      </c>
    </row>
    <row r="28" spans="2:4" x14ac:dyDescent="0.3">
      <c r="B28" s="19" t="s">
        <v>120</v>
      </c>
      <c r="C28" s="19">
        <v>2030</v>
      </c>
      <c r="D28" s="19">
        <v>80.78757034655834</v>
      </c>
    </row>
    <row r="29" spans="2:4" x14ac:dyDescent="0.3">
      <c r="B29" s="19" t="s">
        <v>120</v>
      </c>
      <c r="C29" s="19">
        <v>2040</v>
      </c>
      <c r="D29" s="19">
        <v>105.50452019388989</v>
      </c>
    </row>
    <row r="30" spans="2:4" x14ac:dyDescent="0.3">
      <c r="B30" s="19" t="s">
        <v>120</v>
      </c>
      <c r="C30" s="19">
        <v>2050</v>
      </c>
      <c r="D30" s="19">
        <v>209.01811358991822</v>
      </c>
    </row>
    <row r="31" spans="2:4" x14ac:dyDescent="0.3">
      <c r="B31" s="19" t="s">
        <v>121</v>
      </c>
      <c r="C31" s="19">
        <v>2015</v>
      </c>
      <c r="D31" s="19">
        <v>1.2055791829124741E-6</v>
      </c>
    </row>
    <row r="32" spans="2:4" x14ac:dyDescent="0.3">
      <c r="B32" s="19" t="s">
        <v>121</v>
      </c>
      <c r="C32" s="19">
        <v>2020</v>
      </c>
      <c r="D32" s="19">
        <v>2.6396743562517615E-6</v>
      </c>
    </row>
    <row r="33" spans="2:4" x14ac:dyDescent="0.3">
      <c r="B33" s="19" t="s">
        <v>121</v>
      </c>
      <c r="C33" s="19">
        <v>2025</v>
      </c>
      <c r="D33" s="19">
        <v>3.6500021946218366</v>
      </c>
    </row>
    <row r="34" spans="2:4" x14ac:dyDescent="0.3">
      <c r="B34" s="19" t="s">
        <v>121</v>
      </c>
      <c r="C34" s="19">
        <v>2030</v>
      </c>
      <c r="D34" s="19">
        <v>7.3000021908304022</v>
      </c>
    </row>
    <row r="35" spans="2:4" x14ac:dyDescent="0.3">
      <c r="B35" s="19" t="s">
        <v>121</v>
      </c>
      <c r="C35" s="19">
        <v>2040</v>
      </c>
      <c r="D35" s="19">
        <v>14.600002156238375</v>
      </c>
    </row>
    <row r="36" spans="2:4" x14ac:dyDescent="0.3">
      <c r="B36" s="19" t="s">
        <v>121</v>
      </c>
      <c r="C36" s="19">
        <v>2050</v>
      </c>
      <c r="D36" s="19">
        <v>21.899999217981815</v>
      </c>
    </row>
    <row r="37" spans="2:4" x14ac:dyDescent="0.3">
      <c r="B37" s="19" t="s">
        <v>122</v>
      </c>
      <c r="C37" s="19">
        <v>2015</v>
      </c>
      <c r="D37" s="19">
        <v>24.238224892155131</v>
      </c>
    </row>
    <row r="38" spans="2:4" x14ac:dyDescent="0.3">
      <c r="B38" s="19" t="s">
        <v>122</v>
      </c>
      <c r="C38" s="19">
        <v>2020</v>
      </c>
      <c r="D38" s="19">
        <v>56.485158350169684</v>
      </c>
    </row>
    <row r="39" spans="2:4" x14ac:dyDescent="0.3">
      <c r="B39" s="19" t="s">
        <v>122</v>
      </c>
      <c r="C39" s="19">
        <v>2025</v>
      </c>
      <c r="D39" s="19">
        <v>102.79893581916899</v>
      </c>
    </row>
    <row r="40" spans="2:4" x14ac:dyDescent="0.3">
      <c r="B40" s="19" t="s">
        <v>122</v>
      </c>
      <c r="C40" s="19">
        <v>2030</v>
      </c>
      <c r="D40" s="19">
        <v>158.35451638554488</v>
      </c>
    </row>
    <row r="41" spans="2:4" x14ac:dyDescent="0.3">
      <c r="B41" s="19" t="s">
        <v>122</v>
      </c>
      <c r="C41" s="19">
        <v>2040</v>
      </c>
      <c r="D41" s="19">
        <v>302.30101131167623</v>
      </c>
    </row>
    <row r="42" spans="2:4" x14ac:dyDescent="0.3">
      <c r="B42" s="19" t="s">
        <v>122</v>
      </c>
      <c r="C42" s="19">
        <v>2050</v>
      </c>
      <c r="D42" s="19">
        <v>625.23852623190407</v>
      </c>
    </row>
    <row r="43" spans="2:4" x14ac:dyDescent="0.3">
      <c r="B43" s="19" t="s">
        <v>123</v>
      </c>
      <c r="C43" s="19">
        <v>2015</v>
      </c>
      <c r="D43" s="19">
        <v>1.8992635772030388E-7</v>
      </c>
    </row>
    <row r="44" spans="2:4" x14ac:dyDescent="0.3">
      <c r="B44" s="19" t="s">
        <v>123</v>
      </c>
      <c r="C44" s="19">
        <v>2020</v>
      </c>
      <c r="D44" s="19">
        <v>4.5164703416381309E-7</v>
      </c>
    </row>
    <row r="45" spans="2:4" x14ac:dyDescent="0.3">
      <c r="B45" s="19" t="s">
        <v>123</v>
      </c>
      <c r="C45" s="19">
        <v>2025</v>
      </c>
      <c r="D45" s="19">
        <v>7.9364357423716742E-7</v>
      </c>
    </row>
    <row r="46" spans="2:4" x14ac:dyDescent="0.3">
      <c r="B46" s="19" t="s">
        <v>123</v>
      </c>
      <c r="C46" s="19">
        <v>2030</v>
      </c>
      <c r="D46" s="19">
        <v>1.3178884820750781E-6</v>
      </c>
    </row>
    <row r="47" spans="2:4" x14ac:dyDescent="0.3">
      <c r="B47" s="19" t="s">
        <v>123</v>
      </c>
      <c r="C47" s="19">
        <v>2040</v>
      </c>
      <c r="D47" s="19">
        <v>2.8063275364522949E-6</v>
      </c>
    </row>
    <row r="48" spans="2:4" x14ac:dyDescent="0.3">
      <c r="B48" s="19" t="s">
        <v>123</v>
      </c>
      <c r="C48" s="19">
        <v>2050</v>
      </c>
      <c r="D48" s="19">
        <v>4.4307038869342067E-6</v>
      </c>
    </row>
    <row r="49" spans="2:4" x14ac:dyDescent="0.3">
      <c r="B49" s="19" t="s">
        <v>124</v>
      </c>
      <c r="C49" s="19">
        <v>2015</v>
      </c>
      <c r="D49" s="19">
        <v>2.1310539899948071E-7</v>
      </c>
    </row>
    <row r="50" spans="2:4" x14ac:dyDescent="0.3">
      <c r="B50" s="19" t="s">
        <v>124</v>
      </c>
      <c r="C50" s="19">
        <v>2020</v>
      </c>
      <c r="D50" s="19">
        <v>5.2823246995440085E-7</v>
      </c>
    </row>
    <row r="51" spans="2:4" x14ac:dyDescent="0.3">
      <c r="B51" s="19" t="s">
        <v>124</v>
      </c>
      <c r="C51" s="19">
        <v>2025</v>
      </c>
      <c r="D51" s="19">
        <v>9.9011620463958121E-7</v>
      </c>
    </row>
    <row r="52" spans="2:4" x14ac:dyDescent="0.3">
      <c r="B52" s="19" t="s">
        <v>124</v>
      </c>
      <c r="C52" s="19">
        <v>2030</v>
      </c>
      <c r="D52" s="19">
        <v>2.1237129663158241</v>
      </c>
    </row>
    <row r="53" spans="2:4" x14ac:dyDescent="0.3">
      <c r="B53" s="19" t="s">
        <v>124</v>
      </c>
      <c r="C53" s="19">
        <v>2040</v>
      </c>
      <c r="D53" s="19">
        <v>17.57193389037872</v>
      </c>
    </row>
    <row r="54" spans="2:4" x14ac:dyDescent="0.3">
      <c r="B54" s="19" t="s">
        <v>124</v>
      </c>
      <c r="C54" s="19">
        <v>2050</v>
      </c>
      <c r="D54" s="19">
        <v>1.7112221484849509E-5</v>
      </c>
    </row>
    <row r="55" spans="2:4" x14ac:dyDescent="0.3">
      <c r="B55" s="19" t="s">
        <v>125</v>
      </c>
      <c r="C55" s="19">
        <v>2015</v>
      </c>
      <c r="D55" s="19">
        <v>2.5790913898489566E-6</v>
      </c>
    </row>
    <row r="56" spans="2:4" x14ac:dyDescent="0.3">
      <c r="B56" s="19" t="s">
        <v>125</v>
      </c>
      <c r="C56" s="19">
        <v>2020</v>
      </c>
      <c r="D56" s="19">
        <v>6.1365282955174061E-6</v>
      </c>
    </row>
    <row r="57" spans="2:4" x14ac:dyDescent="0.3">
      <c r="B57" s="19" t="s">
        <v>125</v>
      </c>
      <c r="C57" s="19">
        <v>2025</v>
      </c>
      <c r="D57" s="19">
        <v>1.2424515539778907E-5</v>
      </c>
    </row>
    <row r="58" spans="2:4" x14ac:dyDescent="0.3">
      <c r="B58" s="19" t="s">
        <v>125</v>
      </c>
      <c r="C58" s="19">
        <v>2030</v>
      </c>
      <c r="D58" s="19">
        <v>0.54754110627615105</v>
      </c>
    </row>
    <row r="59" spans="2:4" x14ac:dyDescent="0.3">
      <c r="B59" s="19" t="s">
        <v>125</v>
      </c>
      <c r="C59" s="19">
        <v>2040</v>
      </c>
      <c r="D59" s="19">
        <v>5.1243322522670525</v>
      </c>
    </row>
    <row r="60" spans="2:4" x14ac:dyDescent="0.3">
      <c r="B60" s="19" t="s">
        <v>125</v>
      </c>
      <c r="C60" s="19">
        <v>2050</v>
      </c>
      <c r="D60" s="19">
        <v>18.784615802903986</v>
      </c>
    </row>
    <row r="61" spans="2:4" x14ac:dyDescent="0.3">
      <c r="B61" s="19" t="s">
        <v>126</v>
      </c>
      <c r="C61" s="19">
        <v>2015</v>
      </c>
      <c r="D61" s="19">
        <v>25.460000289387526</v>
      </c>
    </row>
    <row r="62" spans="2:4" x14ac:dyDescent="0.3">
      <c r="B62" s="19" t="s">
        <v>126</v>
      </c>
      <c r="C62" s="19">
        <v>2020</v>
      </c>
      <c r="D62" s="19">
        <v>24.120000683987545</v>
      </c>
    </row>
    <row r="63" spans="2:4" x14ac:dyDescent="0.3">
      <c r="B63" s="19" t="s">
        <v>126</v>
      </c>
      <c r="C63" s="19">
        <v>2025</v>
      </c>
      <c r="D63" s="19">
        <v>22.780001461720136</v>
      </c>
    </row>
    <row r="64" spans="2:4" x14ac:dyDescent="0.3">
      <c r="B64" s="19" t="s">
        <v>126</v>
      </c>
      <c r="C64" s="19">
        <v>2030</v>
      </c>
      <c r="D64" s="19">
        <v>26.440001451998356</v>
      </c>
    </row>
    <row r="65" spans="1:8" x14ac:dyDescent="0.3">
      <c r="B65" s="19" t="s">
        <v>126</v>
      </c>
      <c r="C65" s="19">
        <v>2040</v>
      </c>
      <c r="D65" s="19">
        <v>23.760010006998254</v>
      </c>
    </row>
    <row r="66" spans="1:8" x14ac:dyDescent="0.3">
      <c r="B66" s="19" t="s">
        <v>126</v>
      </c>
      <c r="C66" s="19">
        <v>2050</v>
      </c>
      <c r="D66" s="19">
        <v>21.080013833238688</v>
      </c>
    </row>
    <row r="67" spans="1:8" x14ac:dyDescent="0.3">
      <c r="B67" s="19"/>
      <c r="C67" s="19"/>
      <c r="D67" s="19"/>
    </row>
    <row r="68" spans="1:8" x14ac:dyDescent="0.3">
      <c r="B68" s="19"/>
      <c r="C68" s="19"/>
      <c r="D68" s="19"/>
    </row>
    <row r="69" spans="1:8" x14ac:dyDescent="0.3">
      <c r="B69" s="19"/>
      <c r="C69" s="19"/>
      <c r="D69" s="19"/>
    </row>
    <row r="70" spans="1:8" ht="17.25" thickBot="1" x14ac:dyDescent="0.35"/>
    <row r="71" spans="1:8" ht="18" thickBot="1" x14ac:dyDescent="0.35">
      <c r="B71" s="18" t="s">
        <v>127</v>
      </c>
      <c r="C71" s="18">
        <v>2015</v>
      </c>
      <c r="D71" s="18">
        <v>2020</v>
      </c>
      <c r="E71" s="18">
        <v>2025</v>
      </c>
      <c r="F71" s="18">
        <v>2030</v>
      </c>
      <c r="G71" s="18">
        <v>2040</v>
      </c>
      <c r="H71" s="18">
        <v>2050</v>
      </c>
    </row>
    <row r="72" spans="1:8" x14ac:dyDescent="0.3">
      <c r="B72" s="19" t="s">
        <v>117</v>
      </c>
      <c r="C72" s="17">
        <f t="shared" ref="C72:H77" si="0">SUMIFS($D$7:$D$69,$B$7:$B$69,$B72,$C$7:$C$69,C$71)</f>
        <v>1.3934884618619236E-7</v>
      </c>
      <c r="D72" s="17">
        <f t="shared" si="0"/>
        <v>3.4178858571677468E-7</v>
      </c>
      <c r="E72" s="17">
        <f t="shared" si="0"/>
        <v>6.2509508899066171E-7</v>
      </c>
      <c r="F72" s="17">
        <f t="shared" si="0"/>
        <v>1.5128913772237568E-6</v>
      </c>
      <c r="G72" s="17">
        <f t="shared" si="0"/>
        <v>6.1053200491857933E-6</v>
      </c>
      <c r="H72" s="17">
        <f t="shared" si="0"/>
        <v>25.96958928634379</v>
      </c>
    </row>
    <row r="73" spans="1:8" x14ac:dyDescent="0.3">
      <c r="B73" s="19" t="s">
        <v>118</v>
      </c>
      <c r="C73" s="17">
        <f t="shared" si="0"/>
        <v>4.6604125761847642E-7</v>
      </c>
      <c r="D73" s="17">
        <f t="shared" si="0"/>
        <v>1.0733474235502878E-6</v>
      </c>
      <c r="E73" s="17">
        <f t="shared" si="0"/>
        <v>1.8085993212812108E-6</v>
      </c>
      <c r="F73" s="17">
        <f t="shared" si="0"/>
        <v>2.5404696374715758E-6</v>
      </c>
      <c r="G73" s="17">
        <f t="shared" si="0"/>
        <v>4.0908349697892399E-6</v>
      </c>
      <c r="H73" s="17">
        <f t="shared" si="0"/>
        <v>5.2996024717992326E-6</v>
      </c>
    </row>
    <row r="74" spans="1:8" x14ac:dyDescent="0.3">
      <c r="B74" s="19" t="s">
        <v>121</v>
      </c>
      <c r="C74" s="17">
        <f t="shared" si="0"/>
        <v>1.2055791829124741E-6</v>
      </c>
      <c r="D74" s="17">
        <f t="shared" si="0"/>
        <v>2.6396743562517615E-6</v>
      </c>
      <c r="E74" s="17">
        <f t="shared" si="0"/>
        <v>3.6500021946218366</v>
      </c>
      <c r="F74" s="17">
        <f t="shared" si="0"/>
        <v>7.3000021908304022</v>
      </c>
      <c r="G74" s="17">
        <f t="shared" si="0"/>
        <v>14.600002156238375</v>
      </c>
      <c r="H74" s="17">
        <f t="shared" si="0"/>
        <v>21.899999217981815</v>
      </c>
    </row>
    <row r="75" spans="1:8" x14ac:dyDescent="0.3">
      <c r="B75" s="19" t="s">
        <v>123</v>
      </c>
      <c r="C75" s="17">
        <f t="shared" si="0"/>
        <v>1.8992635772030388E-7</v>
      </c>
      <c r="D75" s="17">
        <f t="shared" si="0"/>
        <v>4.5164703416381309E-7</v>
      </c>
      <c r="E75" s="17">
        <f t="shared" si="0"/>
        <v>7.9364357423716742E-7</v>
      </c>
      <c r="F75" s="17">
        <f t="shared" si="0"/>
        <v>1.3178884820750781E-6</v>
      </c>
      <c r="G75" s="17">
        <f t="shared" si="0"/>
        <v>2.8063275364522949E-6</v>
      </c>
      <c r="H75" s="17">
        <f t="shared" si="0"/>
        <v>4.4307038869342067E-6</v>
      </c>
    </row>
    <row r="76" spans="1:8" x14ac:dyDescent="0.3">
      <c r="B76" s="19" t="s">
        <v>124</v>
      </c>
      <c r="C76" s="17">
        <f t="shared" si="0"/>
        <v>2.1310539899948071E-7</v>
      </c>
      <c r="D76" s="17">
        <f t="shared" si="0"/>
        <v>5.2823246995440085E-7</v>
      </c>
      <c r="E76" s="17">
        <f t="shared" si="0"/>
        <v>9.9011620463958121E-7</v>
      </c>
      <c r="F76" s="17">
        <f t="shared" si="0"/>
        <v>2.1237129663158241</v>
      </c>
      <c r="G76" s="17">
        <f t="shared" si="0"/>
        <v>17.57193389037872</v>
      </c>
      <c r="H76" s="17">
        <f t="shared" si="0"/>
        <v>1.7112221484849509E-5</v>
      </c>
    </row>
    <row r="77" spans="1:8" x14ac:dyDescent="0.3">
      <c r="B77" s="19" t="s">
        <v>126</v>
      </c>
      <c r="C77" s="17">
        <f t="shared" si="0"/>
        <v>25.460000289387526</v>
      </c>
      <c r="D77" s="17">
        <f t="shared" si="0"/>
        <v>24.120000683987545</v>
      </c>
      <c r="E77" s="17">
        <f t="shared" si="0"/>
        <v>22.780001461720136</v>
      </c>
      <c r="F77" s="17">
        <f t="shared" si="0"/>
        <v>26.440001451998356</v>
      </c>
      <c r="G77" s="17">
        <f t="shared" si="0"/>
        <v>23.760010006998254</v>
      </c>
      <c r="H77" s="17">
        <f t="shared" si="0"/>
        <v>21.080013833238688</v>
      </c>
    </row>
    <row r="78" spans="1:8" x14ac:dyDescent="0.3">
      <c r="B78" s="19" t="s">
        <v>270</v>
      </c>
      <c r="C78" s="17">
        <f>SUM(C72:C77)</f>
        <v>25.460002503388569</v>
      </c>
      <c r="D78" s="17">
        <f t="shared" ref="D78:H78" si="1">SUM(D72:D77)</f>
        <v>24.120005718677415</v>
      </c>
      <c r="E78" s="17">
        <f t="shared" si="1"/>
        <v>26.430007873796164</v>
      </c>
      <c r="F78" s="17">
        <f t="shared" si="1"/>
        <v>35.863721980394075</v>
      </c>
      <c r="G78" s="17">
        <f t="shared" si="1"/>
        <v>55.931959056097909</v>
      </c>
      <c r="H78" s="17">
        <f t="shared" si="1"/>
        <v>68.949629180092131</v>
      </c>
    </row>
    <row r="80" spans="1:8" s="42" customFormat="1" ht="21" thickBot="1" x14ac:dyDescent="0.4">
      <c r="A80" s="42" t="s">
        <v>129</v>
      </c>
    </row>
    <row r="81" spans="2:4" ht="17.25" thickBot="1" x14ac:dyDescent="0.35"/>
    <row r="82" spans="2:4" ht="18" thickBot="1" x14ac:dyDescent="0.35">
      <c r="B82" s="18" t="s">
        <v>127</v>
      </c>
      <c r="C82" s="18" t="s">
        <v>112</v>
      </c>
      <c r="D82" s="18" t="s">
        <v>128</v>
      </c>
    </row>
    <row r="83" spans="2:4" x14ac:dyDescent="0.3">
      <c r="B83" s="19" t="s">
        <v>117</v>
      </c>
      <c r="C83" s="19">
        <v>2015</v>
      </c>
      <c r="D83" s="19">
        <v>1.3722552046771123E-7</v>
      </c>
    </row>
    <row r="84" spans="2:4" x14ac:dyDescent="0.3">
      <c r="B84" s="19" t="s">
        <v>117</v>
      </c>
      <c r="C84" s="19">
        <v>2020</v>
      </c>
      <c r="D84" s="19">
        <v>3.3710081772507536E-7</v>
      </c>
    </row>
    <row r="85" spans="2:4" x14ac:dyDescent="0.3">
      <c r="B85" s="19" t="s">
        <v>117</v>
      </c>
      <c r="C85" s="19">
        <v>2025</v>
      </c>
      <c r="D85" s="19">
        <v>6.1605005865258776E-7</v>
      </c>
    </row>
    <row r="86" spans="2:4" x14ac:dyDescent="0.3">
      <c r="B86" s="19" t="s">
        <v>117</v>
      </c>
      <c r="C86" s="19">
        <v>2030</v>
      </c>
      <c r="D86" s="19">
        <v>1.5016824136452614E-6</v>
      </c>
    </row>
    <row r="87" spans="2:4" x14ac:dyDescent="0.3">
      <c r="B87" s="19" t="s">
        <v>117</v>
      </c>
      <c r="C87" s="19">
        <v>2040</v>
      </c>
      <c r="D87" s="19">
        <v>6.0851694753864165E-6</v>
      </c>
    </row>
    <row r="88" spans="2:4" x14ac:dyDescent="0.3">
      <c r="B88" s="19" t="s">
        <v>117</v>
      </c>
      <c r="C88" s="19">
        <v>2050</v>
      </c>
      <c r="D88" s="19">
        <v>25.969589243347155</v>
      </c>
    </row>
    <row r="89" spans="2:4" x14ac:dyDescent="0.3">
      <c r="B89" s="19" t="s">
        <v>118</v>
      </c>
      <c r="C89" s="19">
        <v>2015</v>
      </c>
      <c r="D89" s="19">
        <v>7.6914285974591409E-8</v>
      </c>
    </row>
    <row r="90" spans="2:4" x14ac:dyDescent="0.3">
      <c r="B90" s="19" t="s">
        <v>118</v>
      </c>
      <c r="C90" s="19">
        <v>2020</v>
      </c>
      <c r="D90" s="19">
        <v>1.7727242740983137E-7</v>
      </c>
    </row>
    <row r="91" spans="2:4" x14ac:dyDescent="0.3">
      <c r="B91" s="19" t="s">
        <v>118</v>
      </c>
      <c r="C91" s="19">
        <v>2025</v>
      </c>
      <c r="D91" s="19">
        <v>2.9853334900160866E-7</v>
      </c>
    </row>
    <row r="92" spans="2:4" x14ac:dyDescent="0.3">
      <c r="B92" s="19" t="s">
        <v>118</v>
      </c>
      <c r="C92" s="19">
        <v>2030</v>
      </c>
      <c r="D92" s="19">
        <v>4.1979886112162746E-7</v>
      </c>
    </row>
    <row r="93" spans="2:4" x14ac:dyDescent="0.3">
      <c r="B93" s="19" t="s">
        <v>118</v>
      </c>
      <c r="C93" s="19">
        <v>2040</v>
      </c>
      <c r="D93" s="19">
        <v>6.7462648911846298E-7</v>
      </c>
    </row>
    <row r="94" spans="2:4" x14ac:dyDescent="0.3">
      <c r="B94" s="19" t="s">
        <v>118</v>
      </c>
      <c r="C94" s="19">
        <v>2050</v>
      </c>
      <c r="D94" s="19">
        <v>8.7096303104193294E-7</v>
      </c>
    </row>
    <row r="95" spans="2:4" x14ac:dyDescent="0.3">
      <c r="B95" s="19" t="s">
        <v>119</v>
      </c>
      <c r="C95" s="19">
        <v>2015</v>
      </c>
      <c r="D95" s="19">
        <v>6.5181792218583201</v>
      </c>
    </row>
    <row r="96" spans="2:4" x14ac:dyDescent="0.3">
      <c r="B96" s="19" t="s">
        <v>119</v>
      </c>
      <c r="C96" s="19">
        <v>2020</v>
      </c>
      <c r="D96" s="19">
        <v>10.280455200288877</v>
      </c>
    </row>
    <row r="97" spans="2:4" x14ac:dyDescent="0.3">
      <c r="B97" s="19" t="s">
        <v>119</v>
      </c>
      <c r="C97" s="19">
        <v>2025</v>
      </c>
      <c r="D97" s="19">
        <v>8.1007253908878099</v>
      </c>
    </row>
    <row r="98" spans="2:4" x14ac:dyDescent="0.3">
      <c r="B98" s="19" t="s">
        <v>119</v>
      </c>
      <c r="C98" s="19">
        <v>2030</v>
      </c>
      <c r="D98" s="19">
        <v>7.8256557883104749</v>
      </c>
    </row>
    <row r="99" spans="2:4" x14ac:dyDescent="0.3">
      <c r="B99" s="19" t="s">
        <v>119</v>
      </c>
      <c r="C99" s="19">
        <v>2040</v>
      </c>
      <c r="D99" s="19">
        <v>9.2451364660965236</v>
      </c>
    </row>
    <row r="100" spans="2:4" x14ac:dyDescent="0.3">
      <c r="B100" s="19" t="s">
        <v>119</v>
      </c>
      <c r="C100" s="19">
        <v>2050</v>
      </c>
      <c r="D100" s="19">
        <v>14.172322229536023</v>
      </c>
    </row>
    <row r="101" spans="2:4" x14ac:dyDescent="0.3">
      <c r="B101" s="19" t="s">
        <v>120</v>
      </c>
      <c r="C101" s="19">
        <v>2015</v>
      </c>
      <c r="D101" s="19">
        <v>31.01823258092632</v>
      </c>
    </row>
    <row r="102" spans="2:4" x14ac:dyDescent="0.3">
      <c r="B102" s="19" t="s">
        <v>120</v>
      </c>
      <c r="C102" s="19">
        <v>2020</v>
      </c>
      <c r="D102" s="19">
        <v>44.140671825661663</v>
      </c>
    </row>
    <row r="103" spans="2:4" x14ac:dyDescent="0.3">
      <c r="B103" s="19" t="s">
        <v>120</v>
      </c>
      <c r="C103" s="19">
        <v>2025</v>
      </c>
      <c r="D103" s="19">
        <v>37.455675150878832</v>
      </c>
    </row>
    <row r="104" spans="2:4" x14ac:dyDescent="0.3">
      <c r="B104" s="19" t="s">
        <v>120</v>
      </c>
      <c r="C104" s="19">
        <v>2030</v>
      </c>
      <c r="D104" s="19">
        <v>40.39378517327917</v>
      </c>
    </row>
    <row r="105" spans="2:4" x14ac:dyDescent="0.3">
      <c r="B105" s="19" t="s">
        <v>120</v>
      </c>
      <c r="C105" s="19">
        <v>2040</v>
      </c>
      <c r="D105" s="19">
        <v>52.752260096944944</v>
      </c>
    </row>
    <row r="106" spans="2:4" x14ac:dyDescent="0.3">
      <c r="B106" s="19" t="s">
        <v>120</v>
      </c>
      <c r="C106" s="19">
        <v>2050</v>
      </c>
      <c r="D106" s="19">
        <v>104.50905679495911</v>
      </c>
    </row>
    <row r="107" spans="2:4" x14ac:dyDescent="0.3">
      <c r="B107" s="19" t="s">
        <v>121</v>
      </c>
      <c r="C107" s="19">
        <v>2015</v>
      </c>
      <c r="D107" s="19">
        <v>7.3483732708277984E-8</v>
      </c>
    </row>
    <row r="108" spans="2:4" x14ac:dyDescent="0.3">
      <c r="B108" s="19" t="s">
        <v>121</v>
      </c>
      <c r="C108" s="19">
        <v>2020</v>
      </c>
      <c r="D108" s="19">
        <v>2.0996946239035103E-7</v>
      </c>
    </row>
    <row r="109" spans="2:4" x14ac:dyDescent="0.3">
      <c r="B109" s="19" t="s">
        <v>121</v>
      </c>
      <c r="C109" s="19">
        <v>2025</v>
      </c>
      <c r="D109" s="19">
        <v>0.45625015261077223</v>
      </c>
    </row>
    <row r="110" spans="2:4" x14ac:dyDescent="0.3">
      <c r="B110" s="19" t="s">
        <v>121</v>
      </c>
      <c r="C110" s="19">
        <v>2030</v>
      </c>
      <c r="D110" s="19">
        <v>0.91250015141788421</v>
      </c>
    </row>
    <row r="111" spans="2:4" x14ac:dyDescent="0.3">
      <c r="B111" s="19" t="s">
        <v>121</v>
      </c>
      <c r="C111" s="19">
        <v>2040</v>
      </c>
      <c r="D111" s="19">
        <v>1.8250001424930211</v>
      </c>
    </row>
    <row r="112" spans="2:4" x14ac:dyDescent="0.3">
      <c r="B112" s="19" t="s">
        <v>121</v>
      </c>
      <c r="C112" s="19">
        <v>2050</v>
      </c>
      <c r="D112" s="19">
        <v>2.7374998773469432</v>
      </c>
    </row>
    <row r="113" spans="2:4" x14ac:dyDescent="0.3">
      <c r="B113" s="19" t="s">
        <v>122</v>
      </c>
      <c r="C113" s="19">
        <v>2015</v>
      </c>
      <c r="D113" s="19">
        <v>24.238224892155131</v>
      </c>
    </row>
    <row r="114" spans="2:4" x14ac:dyDescent="0.3">
      <c r="B114" s="19" t="s">
        <v>122</v>
      </c>
      <c r="C114" s="19">
        <v>2020</v>
      </c>
      <c r="D114" s="19">
        <v>56.485158350169684</v>
      </c>
    </row>
    <row r="115" spans="2:4" x14ac:dyDescent="0.3">
      <c r="B115" s="19" t="s">
        <v>122</v>
      </c>
      <c r="C115" s="19">
        <v>2025</v>
      </c>
      <c r="D115" s="19">
        <v>102.79893581916899</v>
      </c>
    </row>
    <row r="116" spans="2:4" x14ac:dyDescent="0.3">
      <c r="B116" s="19" t="s">
        <v>122</v>
      </c>
      <c r="C116" s="19">
        <v>2030</v>
      </c>
      <c r="D116" s="19">
        <v>158.35451638554488</v>
      </c>
    </row>
    <row r="117" spans="2:4" x14ac:dyDescent="0.3">
      <c r="B117" s="19" t="s">
        <v>122</v>
      </c>
      <c r="C117" s="19">
        <v>2040</v>
      </c>
      <c r="D117" s="19">
        <v>302.30101131167623</v>
      </c>
    </row>
    <row r="118" spans="2:4" x14ac:dyDescent="0.3">
      <c r="B118" s="19" t="s">
        <v>122</v>
      </c>
      <c r="C118" s="19">
        <v>2050</v>
      </c>
      <c r="D118" s="19">
        <v>625.23852623190407</v>
      </c>
    </row>
    <row r="119" spans="2:4" x14ac:dyDescent="0.3">
      <c r="B119" s="19" t="s">
        <v>123</v>
      </c>
      <c r="C119" s="19">
        <v>2015</v>
      </c>
      <c r="D119" s="19">
        <v>9.3129745999172124E-8</v>
      </c>
    </row>
    <row r="120" spans="2:4" x14ac:dyDescent="0.3">
      <c r="B120" s="19" t="s">
        <v>123</v>
      </c>
      <c r="C120" s="19">
        <v>2020</v>
      </c>
      <c r="D120" s="19">
        <v>2.2178780729034774E-7</v>
      </c>
    </row>
    <row r="121" spans="2:4" x14ac:dyDescent="0.3">
      <c r="B121" s="19" t="s">
        <v>123</v>
      </c>
      <c r="C121" s="19">
        <v>2025</v>
      </c>
      <c r="D121" s="19">
        <v>3.8922496333416306E-7</v>
      </c>
    </row>
    <row r="122" spans="2:4" x14ac:dyDescent="0.3">
      <c r="B122" s="19" t="s">
        <v>123</v>
      </c>
      <c r="C122" s="19">
        <v>2030</v>
      </c>
      <c r="D122" s="19">
        <v>6.4957019332425742E-7</v>
      </c>
    </row>
    <row r="123" spans="2:4" x14ac:dyDescent="0.3">
      <c r="B123" s="19" t="s">
        <v>123</v>
      </c>
      <c r="C123" s="19">
        <v>2040</v>
      </c>
      <c r="D123" s="19">
        <v>1.3867885600458103E-6</v>
      </c>
    </row>
    <row r="124" spans="2:4" x14ac:dyDescent="0.3">
      <c r="B124" s="19" t="s">
        <v>123</v>
      </c>
      <c r="C124" s="19">
        <v>2050</v>
      </c>
      <c r="D124" s="19">
        <v>2.1855277225174881E-6</v>
      </c>
    </row>
    <row r="125" spans="2:4" x14ac:dyDescent="0.3">
      <c r="B125" s="19" t="s">
        <v>124</v>
      </c>
      <c r="C125" s="19">
        <v>2015</v>
      </c>
      <c r="D125" s="19">
        <v>1.9300921598198982E-7</v>
      </c>
    </row>
    <row r="126" spans="2:4" x14ac:dyDescent="0.3">
      <c r="B126" s="19" t="s">
        <v>124</v>
      </c>
      <c r="C126" s="19">
        <v>2020</v>
      </c>
      <c r="D126" s="19">
        <v>4.9507425716601701E-7</v>
      </c>
    </row>
    <row r="127" spans="2:4" x14ac:dyDescent="0.3">
      <c r="B127" s="19" t="s">
        <v>124</v>
      </c>
      <c r="C127" s="19">
        <v>2025</v>
      </c>
      <c r="D127" s="19">
        <v>9.4319668305445349E-7</v>
      </c>
    </row>
    <row r="128" spans="2:4" x14ac:dyDescent="0.3">
      <c r="B128" s="19" t="s">
        <v>124</v>
      </c>
      <c r="C128" s="19">
        <v>2030</v>
      </c>
      <c r="D128" s="19">
        <v>2.1237129328616473</v>
      </c>
    </row>
    <row r="129" spans="2:4" x14ac:dyDescent="0.3">
      <c r="B129" s="19" t="s">
        <v>124</v>
      </c>
      <c r="C129" s="19">
        <v>2040</v>
      </c>
      <c r="D129" s="19">
        <v>17.571933862556197</v>
      </c>
    </row>
    <row r="130" spans="2:4" x14ac:dyDescent="0.3">
      <c r="B130" s="19" t="s">
        <v>124</v>
      </c>
      <c r="C130" s="19">
        <v>2050</v>
      </c>
      <c r="D130" s="19">
        <v>1.7059809989850356E-5</v>
      </c>
    </row>
    <row r="131" spans="2:4" x14ac:dyDescent="0.3">
      <c r="B131" s="19" t="s">
        <v>125</v>
      </c>
      <c r="C131" s="19">
        <v>2015</v>
      </c>
      <c r="D131" s="19">
        <v>6.4477284746223914E-7</v>
      </c>
    </row>
    <row r="132" spans="2:4" x14ac:dyDescent="0.3">
      <c r="B132" s="19" t="s">
        <v>125</v>
      </c>
      <c r="C132" s="19">
        <v>2020</v>
      </c>
      <c r="D132" s="19">
        <v>1.5341320738793515E-6</v>
      </c>
    </row>
    <row r="133" spans="2:4" x14ac:dyDescent="0.3">
      <c r="B133" s="19" t="s">
        <v>125</v>
      </c>
      <c r="C133" s="19">
        <v>2025</v>
      </c>
      <c r="D133" s="19">
        <v>3.1061288849447271E-6</v>
      </c>
    </row>
    <row r="134" spans="2:4" x14ac:dyDescent="0.3">
      <c r="B134" s="19" t="s">
        <v>125</v>
      </c>
      <c r="C134" s="19">
        <v>2030</v>
      </c>
      <c r="D134" s="19">
        <v>0.13688527656903776</v>
      </c>
    </row>
    <row r="135" spans="2:4" x14ac:dyDescent="0.3">
      <c r="B135" s="19" t="s">
        <v>125</v>
      </c>
      <c r="C135" s="19">
        <v>2040</v>
      </c>
      <c r="D135" s="19">
        <v>1.2810830630667631</v>
      </c>
    </row>
    <row r="136" spans="2:4" x14ac:dyDescent="0.3">
      <c r="B136" s="19" t="s">
        <v>125</v>
      </c>
      <c r="C136" s="19">
        <v>2050</v>
      </c>
      <c r="D136" s="19">
        <v>4.6961539507259964</v>
      </c>
    </row>
    <row r="137" spans="2:4" x14ac:dyDescent="0.3">
      <c r="B137" s="19" t="s">
        <v>126</v>
      </c>
      <c r="C137" s="19">
        <v>2015</v>
      </c>
      <c r="D137" s="19">
        <v>2.6600000715975072</v>
      </c>
    </row>
    <row r="138" spans="2:4" x14ac:dyDescent="0.3">
      <c r="B138" s="19" t="s">
        <v>126</v>
      </c>
      <c r="C138" s="19">
        <v>2020</v>
      </c>
      <c r="D138" s="19">
        <v>2.5200001694436645</v>
      </c>
    </row>
    <row r="139" spans="2:4" x14ac:dyDescent="0.3">
      <c r="B139" s="19" t="s">
        <v>126</v>
      </c>
      <c r="C139" s="19">
        <v>2025</v>
      </c>
      <c r="D139" s="19">
        <v>2.3800003630780697</v>
      </c>
    </row>
    <row r="140" spans="2:4" x14ac:dyDescent="0.3">
      <c r="B140" s="19" t="s">
        <v>126</v>
      </c>
      <c r="C140" s="19">
        <v>2030</v>
      </c>
      <c r="D140" s="19">
        <v>3.4900003599660909</v>
      </c>
    </row>
    <row r="141" spans="2:4" x14ac:dyDescent="0.3">
      <c r="B141" s="19" t="s">
        <v>126</v>
      </c>
      <c r="C141" s="19">
        <v>2040</v>
      </c>
      <c r="D141" s="19">
        <v>3.2100024957358553</v>
      </c>
    </row>
    <row r="142" spans="2:4" x14ac:dyDescent="0.3">
      <c r="B142" s="19" t="s">
        <v>126</v>
      </c>
      <c r="C142" s="19">
        <v>2050</v>
      </c>
      <c r="D142" s="19">
        <v>2.9300034446455601</v>
      </c>
    </row>
    <row r="143" spans="2:4" x14ac:dyDescent="0.3">
      <c r="B143" s="19"/>
      <c r="C143" s="19"/>
      <c r="D143" s="19"/>
    </row>
    <row r="144" spans="2:4" ht="17.25" thickBot="1" x14ac:dyDescent="0.35"/>
    <row r="145" spans="2:8" ht="18" thickBot="1" x14ac:dyDescent="0.35">
      <c r="B145" s="18" t="s">
        <v>127</v>
      </c>
      <c r="C145" s="18">
        <v>2015</v>
      </c>
      <c r="D145" s="18">
        <v>2020</v>
      </c>
      <c r="E145" s="18">
        <v>2025</v>
      </c>
      <c r="F145" s="18">
        <v>2030</v>
      </c>
      <c r="G145" s="18">
        <v>2040</v>
      </c>
      <c r="H145" s="18">
        <v>2050</v>
      </c>
    </row>
    <row r="146" spans="2:8" x14ac:dyDescent="0.3">
      <c r="B146" s="19" t="s">
        <v>117</v>
      </c>
      <c r="C146" s="17">
        <f t="shared" ref="C146:H151" si="2">SUMIFS($D$83:$D$143,$B$83:$B$143,$B146,$C$83:$C$143,C$145)</f>
        <v>1.3722552046771123E-7</v>
      </c>
      <c r="D146" s="17">
        <f t="shared" si="2"/>
        <v>3.3710081772507536E-7</v>
      </c>
      <c r="E146" s="17">
        <f t="shared" si="2"/>
        <v>6.1605005865258776E-7</v>
      </c>
      <c r="F146" s="17">
        <f t="shared" si="2"/>
        <v>1.5016824136452614E-6</v>
      </c>
      <c r="G146" s="17">
        <f t="shared" si="2"/>
        <v>6.0851694753864165E-6</v>
      </c>
      <c r="H146" s="17">
        <f t="shared" si="2"/>
        <v>25.969589243347155</v>
      </c>
    </row>
    <row r="147" spans="2:8" x14ac:dyDescent="0.3">
      <c r="B147" s="19" t="s">
        <v>118</v>
      </c>
      <c r="C147" s="17">
        <f t="shared" si="2"/>
        <v>7.6914285974591409E-8</v>
      </c>
      <c r="D147" s="17">
        <f t="shared" si="2"/>
        <v>1.7727242740983137E-7</v>
      </c>
      <c r="E147" s="17">
        <f t="shared" si="2"/>
        <v>2.9853334900160866E-7</v>
      </c>
      <c r="F147" s="17">
        <f t="shared" si="2"/>
        <v>4.1979886112162746E-7</v>
      </c>
      <c r="G147" s="17">
        <f t="shared" si="2"/>
        <v>6.7462648911846298E-7</v>
      </c>
      <c r="H147" s="17">
        <f t="shared" si="2"/>
        <v>8.7096303104193294E-7</v>
      </c>
    </row>
    <row r="148" spans="2:8" x14ac:dyDescent="0.3">
      <c r="B148" s="19" t="s">
        <v>121</v>
      </c>
      <c r="C148" s="17">
        <f t="shared" si="2"/>
        <v>7.3483732708277984E-8</v>
      </c>
      <c r="D148" s="17">
        <f t="shared" si="2"/>
        <v>2.0996946239035103E-7</v>
      </c>
      <c r="E148" s="17">
        <f t="shared" si="2"/>
        <v>0.45625015261077223</v>
      </c>
      <c r="F148" s="17">
        <f t="shared" si="2"/>
        <v>0.91250015141788421</v>
      </c>
      <c r="G148" s="17">
        <f t="shared" si="2"/>
        <v>1.8250001424930211</v>
      </c>
      <c r="H148" s="17">
        <f t="shared" si="2"/>
        <v>2.7374998773469432</v>
      </c>
    </row>
    <row r="149" spans="2:8" x14ac:dyDescent="0.3">
      <c r="B149" s="19" t="s">
        <v>123</v>
      </c>
      <c r="C149" s="17">
        <f t="shared" si="2"/>
        <v>9.3129745999172124E-8</v>
      </c>
      <c r="D149" s="17">
        <f t="shared" si="2"/>
        <v>2.2178780729034774E-7</v>
      </c>
      <c r="E149" s="17">
        <f t="shared" si="2"/>
        <v>3.8922496333416306E-7</v>
      </c>
      <c r="F149" s="17">
        <f t="shared" si="2"/>
        <v>6.4957019332425742E-7</v>
      </c>
      <c r="G149" s="17">
        <f t="shared" si="2"/>
        <v>1.3867885600458103E-6</v>
      </c>
      <c r="H149" s="17">
        <f t="shared" si="2"/>
        <v>2.1855277225174881E-6</v>
      </c>
    </row>
    <row r="150" spans="2:8" x14ac:dyDescent="0.3">
      <c r="B150" s="19" t="s">
        <v>124</v>
      </c>
      <c r="C150" s="17">
        <f t="shared" si="2"/>
        <v>1.9300921598198982E-7</v>
      </c>
      <c r="D150" s="17">
        <f t="shared" si="2"/>
        <v>4.9507425716601701E-7</v>
      </c>
      <c r="E150" s="17">
        <f t="shared" si="2"/>
        <v>9.4319668305445349E-7</v>
      </c>
      <c r="F150" s="17">
        <f t="shared" si="2"/>
        <v>2.1237129328616473</v>
      </c>
      <c r="G150" s="17">
        <f t="shared" si="2"/>
        <v>17.571933862556197</v>
      </c>
      <c r="H150" s="17">
        <f t="shared" si="2"/>
        <v>1.7059809989850356E-5</v>
      </c>
    </row>
    <row r="151" spans="2:8" x14ac:dyDescent="0.3">
      <c r="B151" s="19" t="s">
        <v>126</v>
      </c>
      <c r="C151" s="17">
        <f t="shared" si="2"/>
        <v>2.6600000715975072</v>
      </c>
      <c r="D151" s="17">
        <f t="shared" si="2"/>
        <v>2.5200001694436645</v>
      </c>
      <c r="E151" s="17">
        <f t="shared" si="2"/>
        <v>2.3800003630780697</v>
      </c>
      <c r="F151" s="17">
        <f t="shared" si="2"/>
        <v>3.4900003599660909</v>
      </c>
      <c r="G151" s="17">
        <f t="shared" si="2"/>
        <v>3.2100024957358553</v>
      </c>
      <c r="H151" s="17">
        <f t="shared" si="2"/>
        <v>2.9300034446455601</v>
      </c>
    </row>
    <row r="152" spans="2:8" x14ac:dyDescent="0.3">
      <c r="B152" s="19" t="s">
        <v>270</v>
      </c>
      <c r="C152" s="17">
        <f>SUM(C146:C151)</f>
        <v>2.6600006453600082</v>
      </c>
      <c r="D152" s="17">
        <f t="shared" ref="D152:H152" si="3">SUM(D146:D151)</f>
        <v>2.5200016106484364</v>
      </c>
      <c r="E152" s="17">
        <f t="shared" si="3"/>
        <v>2.836252762693896</v>
      </c>
      <c r="F152" s="17">
        <f t="shared" si="3"/>
        <v>6.5262160152970905</v>
      </c>
      <c r="G152" s="17">
        <f t="shared" si="3"/>
        <v>22.606944647369595</v>
      </c>
      <c r="H152" s="17">
        <f t="shared" si="3"/>
        <v>31.637112681640403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D13"/>
  <sheetViews>
    <sheetView showGridLines="0" workbookViewId="0"/>
  </sheetViews>
  <sheetFormatPr defaultColWidth="9.140625" defaultRowHeight="16.5" x14ac:dyDescent="0.25"/>
  <cols>
    <col min="1" max="1" width="9.140625" style="21"/>
    <col min="2" max="2" width="14.5703125" style="21" bestFit="1" customWidth="1"/>
    <col min="3" max="3" width="46.42578125" style="21" bestFit="1" customWidth="1"/>
    <col min="4" max="4" width="43.5703125" style="21" customWidth="1"/>
    <col min="5" max="16384" width="9.140625" style="21"/>
  </cols>
  <sheetData>
    <row r="2" spans="1:4" s="20" customFormat="1" ht="27" thickBot="1" x14ac:dyDescent="0.3">
      <c r="A2" s="20" t="str">
        <f>Title &amp; " - Version Control"</f>
        <v>NIC Electric Vehicle Charging Cost Analysis - Version Control</v>
      </c>
    </row>
    <row r="4" spans="1:4" ht="17.25" x14ac:dyDescent="0.25">
      <c r="B4" s="22" t="s">
        <v>3</v>
      </c>
      <c r="C4" s="23">
        <f>MAX(B:B)</f>
        <v>7</v>
      </c>
    </row>
    <row r="5" spans="1:4" ht="17.25" thickBot="1" x14ac:dyDescent="0.3"/>
    <row r="6" spans="1:4" ht="18" thickBot="1" x14ac:dyDescent="0.3">
      <c r="B6" s="24" t="s">
        <v>4</v>
      </c>
      <c r="C6" s="24" t="s">
        <v>5</v>
      </c>
      <c r="D6" s="24" t="s">
        <v>6</v>
      </c>
    </row>
    <row r="7" spans="1:4" ht="49.5" x14ac:dyDescent="0.25">
      <c r="B7" s="27">
        <v>1</v>
      </c>
      <c r="C7" s="26" t="s">
        <v>158</v>
      </c>
      <c r="D7" s="25"/>
    </row>
    <row r="8" spans="1:4" x14ac:dyDescent="0.25">
      <c r="B8" s="27">
        <v>2</v>
      </c>
      <c r="C8" s="25" t="s">
        <v>161</v>
      </c>
      <c r="D8" s="25"/>
    </row>
    <row r="9" spans="1:4" x14ac:dyDescent="0.25">
      <c r="B9" s="27">
        <v>3</v>
      </c>
      <c r="C9" s="25" t="s">
        <v>173</v>
      </c>
      <c r="D9" s="25"/>
    </row>
    <row r="10" spans="1:4" x14ac:dyDescent="0.25">
      <c r="B10" s="27">
        <v>4</v>
      </c>
      <c r="C10" s="25" t="s">
        <v>176</v>
      </c>
      <c r="D10" s="25"/>
    </row>
    <row r="11" spans="1:4" x14ac:dyDescent="0.25">
      <c r="B11" s="27">
        <v>5</v>
      </c>
      <c r="C11" s="25" t="s">
        <v>177</v>
      </c>
      <c r="D11" s="25"/>
    </row>
    <row r="12" spans="1:4" ht="33" x14ac:dyDescent="0.25">
      <c r="B12" s="27">
        <v>6</v>
      </c>
      <c r="C12" s="26" t="s">
        <v>180</v>
      </c>
      <c r="D12" s="25"/>
    </row>
    <row r="13" spans="1:4" ht="33" x14ac:dyDescent="0.2">
      <c r="B13" s="27">
        <v>7</v>
      </c>
      <c r="C13" s="26" t="s">
        <v>285</v>
      </c>
      <c r="D13"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D14"/>
  <sheetViews>
    <sheetView showGridLines="0" workbookViewId="0">
      <selection activeCell="E19" sqref="E19"/>
    </sheetView>
  </sheetViews>
  <sheetFormatPr defaultRowHeight="15" x14ac:dyDescent="0.25"/>
  <cols>
    <col min="2" max="2" width="22.5703125" bestFit="1" customWidth="1"/>
    <col min="4" max="4" width="19.85546875" bestFit="1" customWidth="1"/>
  </cols>
  <sheetData>
    <row r="2" spans="1:4" s="1" customFormat="1" ht="23.25" thickBot="1" x14ac:dyDescent="0.35">
      <c r="A2" s="1" t="str">
        <f>Title &amp; " - Key"</f>
        <v>NIC Electric Vehicle Charging Cost Analysis - Key</v>
      </c>
    </row>
    <row r="4" spans="1:4" ht="24" thickBot="1" x14ac:dyDescent="0.4">
      <c r="B4" s="1" t="s">
        <v>10</v>
      </c>
      <c r="D4" s="9" t="s">
        <v>11</v>
      </c>
    </row>
    <row r="6" spans="1:4" ht="18" x14ac:dyDescent="0.25">
      <c r="B6" s="7" t="s">
        <v>7</v>
      </c>
      <c r="D6" s="8" t="s">
        <v>12</v>
      </c>
    </row>
    <row r="7" spans="1:4" ht="15.75" thickBot="1" x14ac:dyDescent="0.3"/>
    <row r="8" spans="1:4" ht="15.75" thickBot="1" x14ac:dyDescent="0.3">
      <c r="B8" s="4" t="s">
        <v>13</v>
      </c>
      <c r="D8" s="3" t="s">
        <v>14</v>
      </c>
    </row>
    <row r="10" spans="1:4" x14ac:dyDescent="0.25">
      <c r="B10" s="2" t="s">
        <v>15</v>
      </c>
      <c r="D10" s="10" t="s">
        <v>9</v>
      </c>
    </row>
    <row r="12" spans="1:4" x14ac:dyDescent="0.25">
      <c r="B12" s="5" t="s">
        <v>16</v>
      </c>
      <c r="D12" s="6" t="s">
        <v>8</v>
      </c>
    </row>
    <row r="14" spans="1:4" x14ac:dyDescent="0.25">
      <c r="B14" s="11" t="s">
        <v>17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2"/>
  <sheetViews>
    <sheetView showGridLines="0" workbookViewId="0"/>
  </sheetViews>
  <sheetFormatPr defaultColWidth="9.140625" defaultRowHeight="16.5" x14ac:dyDescent="0.3"/>
  <cols>
    <col min="1" max="16384" width="9.140625" style="13"/>
  </cols>
  <sheetData>
    <row r="2" spans="1:1" s="12" customFormat="1" ht="27" thickBot="1" x14ac:dyDescent="0.5">
      <c r="A2" s="12" t="str">
        <f>Title &amp; " - Inputs &gt; &gt;"</f>
        <v>NIC Electric Vehicle Charging Cost Analysis - Inputs &gt; &gt;</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D50"/>
  <sheetViews>
    <sheetView showGridLines="0" zoomScale="55" workbookViewId="0"/>
  </sheetViews>
  <sheetFormatPr defaultColWidth="9.140625" defaultRowHeight="16.5" x14ac:dyDescent="0.25"/>
  <cols>
    <col min="1" max="1" width="9.140625" style="21"/>
    <col min="2" max="2" width="29" style="29" customWidth="1"/>
    <col min="3" max="3" width="97.85546875" style="29" customWidth="1"/>
    <col min="4" max="4" width="105.85546875" style="29" customWidth="1"/>
    <col min="5" max="5" width="66" style="21" customWidth="1"/>
    <col min="6" max="16384" width="9.140625" style="21"/>
  </cols>
  <sheetData>
    <row r="2" spans="1:4" s="20" customFormat="1" ht="27" thickBot="1" x14ac:dyDescent="0.3">
      <c r="A2" s="20" t="s">
        <v>282</v>
      </c>
      <c r="B2" s="28"/>
      <c r="C2" s="28"/>
      <c r="D2" s="28"/>
    </row>
    <row r="3" spans="1:4" ht="17.25" thickBot="1" x14ac:dyDescent="0.3"/>
    <row r="4" spans="1:4" ht="33" customHeight="1" thickBot="1" x14ac:dyDescent="0.3">
      <c r="B4" s="30" t="s">
        <v>181</v>
      </c>
      <c r="C4" s="30" t="s">
        <v>182</v>
      </c>
      <c r="D4" s="30" t="s">
        <v>183</v>
      </c>
    </row>
    <row r="5" spans="1:4" ht="33" customHeight="1" x14ac:dyDescent="0.25">
      <c r="B5" s="26" t="s">
        <v>184</v>
      </c>
      <c r="C5" s="31" t="s">
        <v>185</v>
      </c>
      <c r="D5" s="26" t="s">
        <v>186</v>
      </c>
    </row>
    <row r="6" spans="1:4" ht="33" customHeight="1" x14ac:dyDescent="0.25">
      <c r="B6" s="26" t="s">
        <v>187</v>
      </c>
      <c r="C6" s="31" t="s">
        <v>188</v>
      </c>
      <c r="D6" s="26" t="s">
        <v>189</v>
      </c>
    </row>
    <row r="7" spans="1:4" ht="33" customHeight="1" x14ac:dyDescent="0.25">
      <c r="B7" s="26" t="s">
        <v>190</v>
      </c>
      <c r="C7" s="31" t="s">
        <v>191</v>
      </c>
      <c r="D7" s="32" t="s">
        <v>192</v>
      </c>
    </row>
    <row r="8" spans="1:4" ht="33" customHeight="1" x14ac:dyDescent="0.25">
      <c r="B8" s="26" t="s">
        <v>193</v>
      </c>
      <c r="C8" s="31" t="s">
        <v>194</v>
      </c>
      <c r="D8" s="32" t="s">
        <v>195</v>
      </c>
    </row>
    <row r="9" spans="1:4" ht="33" customHeight="1" x14ac:dyDescent="0.25">
      <c r="B9" s="26" t="s">
        <v>196</v>
      </c>
      <c r="C9" s="31" t="s">
        <v>197</v>
      </c>
      <c r="D9" s="32" t="s">
        <v>198</v>
      </c>
    </row>
    <row r="10" spans="1:4" ht="33" customHeight="1" x14ac:dyDescent="0.25">
      <c r="B10" s="26" t="s">
        <v>199</v>
      </c>
      <c r="C10" s="31" t="s">
        <v>200</v>
      </c>
      <c r="D10" s="32" t="s">
        <v>201</v>
      </c>
    </row>
    <row r="11" spans="1:4" ht="33" customHeight="1" x14ac:dyDescent="0.25">
      <c r="B11" s="26" t="s">
        <v>202</v>
      </c>
      <c r="C11" s="31" t="s">
        <v>203</v>
      </c>
      <c r="D11" s="32" t="s">
        <v>204</v>
      </c>
    </row>
    <row r="12" spans="1:4" ht="33" customHeight="1" x14ac:dyDescent="0.25">
      <c r="B12" s="26" t="s">
        <v>205</v>
      </c>
      <c r="C12" s="31" t="s">
        <v>206</v>
      </c>
      <c r="D12" s="32" t="s">
        <v>207</v>
      </c>
    </row>
    <row r="13" spans="1:4" ht="33" customHeight="1" x14ac:dyDescent="0.25">
      <c r="B13" s="26" t="s">
        <v>208</v>
      </c>
      <c r="C13" s="31" t="s">
        <v>209</v>
      </c>
      <c r="D13" s="32" t="s">
        <v>210</v>
      </c>
    </row>
    <row r="14" spans="1:4" ht="33" customHeight="1" x14ac:dyDescent="0.25">
      <c r="B14" s="26" t="s">
        <v>211</v>
      </c>
      <c r="C14" s="31" t="s">
        <v>212</v>
      </c>
      <c r="D14" s="32" t="s">
        <v>213</v>
      </c>
    </row>
    <row r="15" spans="1:4" ht="33" customHeight="1" x14ac:dyDescent="0.25">
      <c r="B15" s="26" t="s">
        <v>214</v>
      </c>
      <c r="C15" s="31" t="s">
        <v>215</v>
      </c>
      <c r="D15" s="32" t="s">
        <v>216</v>
      </c>
    </row>
    <row r="16" spans="1:4" ht="33" customHeight="1" x14ac:dyDescent="0.25">
      <c r="B16" s="26" t="s">
        <v>217</v>
      </c>
      <c r="C16" s="31" t="s">
        <v>218</v>
      </c>
      <c r="D16" s="32" t="s">
        <v>219</v>
      </c>
    </row>
    <row r="17" spans="2:4" ht="33" customHeight="1" x14ac:dyDescent="0.25">
      <c r="B17" s="26" t="s">
        <v>220</v>
      </c>
      <c r="C17" s="31" t="s">
        <v>221</v>
      </c>
      <c r="D17" s="32" t="s">
        <v>222</v>
      </c>
    </row>
    <row r="18" spans="2:4" ht="33" customHeight="1" x14ac:dyDescent="0.25">
      <c r="B18" s="26" t="s">
        <v>223</v>
      </c>
      <c r="C18" s="31" t="s">
        <v>224</v>
      </c>
      <c r="D18" s="32" t="s">
        <v>225</v>
      </c>
    </row>
    <row r="19" spans="2:4" ht="33" customHeight="1" x14ac:dyDescent="0.25">
      <c r="B19" s="26" t="s">
        <v>226</v>
      </c>
      <c r="C19" s="31" t="s">
        <v>227</v>
      </c>
      <c r="D19" s="32" t="s">
        <v>228</v>
      </c>
    </row>
    <row r="20" spans="2:4" ht="33" customHeight="1" x14ac:dyDescent="0.25">
      <c r="B20" s="26" t="s">
        <v>229</v>
      </c>
      <c r="C20" s="31" t="s">
        <v>230</v>
      </c>
      <c r="D20" s="32" t="s">
        <v>231</v>
      </c>
    </row>
    <row r="21" spans="2:4" ht="33" customHeight="1" x14ac:dyDescent="0.25">
      <c r="B21" s="26" t="s">
        <v>232</v>
      </c>
      <c r="C21" s="31" t="s">
        <v>230</v>
      </c>
      <c r="D21" s="32" t="s">
        <v>233</v>
      </c>
    </row>
    <row r="22" spans="2:4" ht="33" customHeight="1" x14ac:dyDescent="0.25">
      <c r="B22" s="26" t="s">
        <v>234</v>
      </c>
      <c r="C22" s="31" t="s">
        <v>235</v>
      </c>
      <c r="D22" s="32" t="s">
        <v>236</v>
      </c>
    </row>
    <row r="23" spans="2:4" ht="33" customHeight="1" x14ac:dyDescent="0.25">
      <c r="B23" s="26" t="s">
        <v>237</v>
      </c>
      <c r="C23" s="31" t="s">
        <v>238</v>
      </c>
      <c r="D23" s="32" t="s">
        <v>239</v>
      </c>
    </row>
    <row r="24" spans="2:4" ht="33" customHeight="1" x14ac:dyDescent="0.25">
      <c r="B24" s="26" t="s">
        <v>240</v>
      </c>
      <c r="C24" s="31" t="s">
        <v>241</v>
      </c>
      <c r="D24" s="32" t="s">
        <v>242</v>
      </c>
    </row>
    <row r="26" spans="2:4" ht="17.25" thickBot="1" x14ac:dyDescent="0.3"/>
    <row r="27" spans="2:4" ht="33" customHeight="1" thickBot="1" x14ac:dyDescent="0.3">
      <c r="B27" s="63" t="s">
        <v>269</v>
      </c>
      <c r="C27" s="64"/>
    </row>
    <row r="28" spans="2:4" ht="33" customHeight="1" x14ac:dyDescent="0.25">
      <c r="B28" s="65" t="s">
        <v>268</v>
      </c>
      <c r="C28" s="66"/>
    </row>
    <row r="29" spans="2:4" ht="33" customHeight="1" x14ac:dyDescent="0.25">
      <c r="B29" s="61" t="s">
        <v>263</v>
      </c>
      <c r="C29" s="62"/>
    </row>
    <row r="30" spans="2:4" ht="33" customHeight="1" x14ac:dyDescent="0.25">
      <c r="B30" s="61" t="s">
        <v>264</v>
      </c>
      <c r="C30" s="62"/>
    </row>
    <row r="31" spans="2:4" ht="33" customHeight="1" x14ac:dyDescent="0.25">
      <c r="B31" s="61" t="s">
        <v>265</v>
      </c>
      <c r="C31" s="62"/>
    </row>
    <row r="32" spans="2:4" ht="33" customHeight="1" x14ac:dyDescent="0.25">
      <c r="B32" s="61" t="s">
        <v>266</v>
      </c>
      <c r="C32" s="62"/>
    </row>
    <row r="33" spans="2:4" ht="33" customHeight="1" x14ac:dyDescent="0.25">
      <c r="B33" s="61" t="s">
        <v>267</v>
      </c>
      <c r="C33" s="62"/>
    </row>
    <row r="35" spans="2:4" ht="17.25" thickBot="1" x14ac:dyDescent="0.3"/>
    <row r="36" spans="2:4" ht="30" customHeight="1" thickBot="1" x14ac:dyDescent="0.3">
      <c r="B36" s="30" t="s">
        <v>181</v>
      </c>
      <c r="C36" s="30" t="s">
        <v>243</v>
      </c>
      <c r="D36" s="30" t="s">
        <v>244</v>
      </c>
    </row>
    <row r="37" spans="2:4" ht="30" customHeight="1" x14ac:dyDescent="0.25">
      <c r="B37" s="33" t="s">
        <v>245</v>
      </c>
      <c r="C37" s="34" t="s">
        <v>246</v>
      </c>
      <c r="D37" s="35" t="s">
        <v>247</v>
      </c>
    </row>
    <row r="38" spans="2:4" ht="30" customHeight="1" x14ac:dyDescent="0.25">
      <c r="B38" s="33" t="s">
        <v>248</v>
      </c>
      <c r="C38" s="34" t="s">
        <v>246</v>
      </c>
      <c r="D38" s="35" t="s">
        <v>247</v>
      </c>
    </row>
    <row r="39" spans="2:4" ht="30" customHeight="1" x14ac:dyDescent="0.25">
      <c r="B39" s="67" t="s">
        <v>249</v>
      </c>
      <c r="C39" s="34" t="s">
        <v>250</v>
      </c>
      <c r="D39" s="36" t="s">
        <v>251</v>
      </c>
    </row>
    <row r="40" spans="2:4" ht="30" customHeight="1" x14ac:dyDescent="0.25">
      <c r="B40" s="68"/>
      <c r="C40" s="34" t="s">
        <v>252</v>
      </c>
      <c r="D40" s="35" t="s">
        <v>253</v>
      </c>
    </row>
    <row r="41" spans="2:4" ht="30" customHeight="1" x14ac:dyDescent="0.25">
      <c r="B41" s="67" t="s">
        <v>254</v>
      </c>
      <c r="C41" s="34" t="s">
        <v>250</v>
      </c>
      <c r="D41" s="36" t="s">
        <v>251</v>
      </c>
    </row>
    <row r="42" spans="2:4" ht="30" customHeight="1" x14ac:dyDescent="0.25">
      <c r="B42" s="68"/>
      <c r="C42" s="34" t="s">
        <v>252</v>
      </c>
      <c r="D42" s="35" t="s">
        <v>253</v>
      </c>
    </row>
    <row r="43" spans="2:4" ht="30" customHeight="1" x14ac:dyDescent="0.25">
      <c r="B43" s="33" t="s">
        <v>255</v>
      </c>
      <c r="C43" s="34" t="s">
        <v>256</v>
      </c>
      <c r="D43" s="36" t="s">
        <v>257</v>
      </c>
    </row>
    <row r="44" spans="2:4" ht="30" customHeight="1" x14ac:dyDescent="0.25">
      <c r="B44" s="33" t="s">
        <v>258</v>
      </c>
      <c r="C44" s="34" t="s">
        <v>252</v>
      </c>
      <c r="D44" s="35" t="s">
        <v>253</v>
      </c>
    </row>
    <row r="45" spans="2:4" ht="30" customHeight="1" x14ac:dyDescent="0.25">
      <c r="B45" s="67" t="s">
        <v>259</v>
      </c>
      <c r="C45" s="34" t="s">
        <v>250</v>
      </c>
      <c r="D45" s="36" t="s">
        <v>251</v>
      </c>
    </row>
    <row r="46" spans="2:4" ht="30" customHeight="1" x14ac:dyDescent="0.25">
      <c r="B46" s="69"/>
      <c r="C46" s="34" t="s">
        <v>260</v>
      </c>
      <c r="D46" s="35" t="s">
        <v>261</v>
      </c>
    </row>
    <row r="47" spans="2:4" ht="30" customHeight="1" x14ac:dyDescent="0.25">
      <c r="B47" s="68"/>
      <c r="C47" s="34" t="s">
        <v>252</v>
      </c>
      <c r="D47" s="35" t="s">
        <v>253</v>
      </c>
    </row>
    <row r="48" spans="2:4" ht="30" customHeight="1" x14ac:dyDescent="0.25">
      <c r="B48" s="67" t="s">
        <v>262</v>
      </c>
      <c r="C48" s="34" t="s">
        <v>246</v>
      </c>
      <c r="D48" s="35" t="s">
        <v>247</v>
      </c>
    </row>
    <row r="49" spans="2:4" ht="30" customHeight="1" x14ac:dyDescent="0.25">
      <c r="B49" s="68"/>
      <c r="C49" s="34" t="s">
        <v>250</v>
      </c>
      <c r="D49" s="36" t="s">
        <v>251</v>
      </c>
    </row>
    <row r="50" spans="2:4" x14ac:dyDescent="0.25">
      <c r="D50" s="37"/>
    </row>
  </sheetData>
  <mergeCells count="11">
    <mergeCell ref="B33:C33"/>
    <mergeCell ref="B39:B40"/>
    <mergeCell ref="B41:B42"/>
    <mergeCell ref="B45:B47"/>
    <mergeCell ref="B48:B49"/>
    <mergeCell ref="B32:C32"/>
    <mergeCell ref="B27:C27"/>
    <mergeCell ref="B28:C28"/>
    <mergeCell ref="B29:C29"/>
    <mergeCell ref="B30:C30"/>
    <mergeCell ref="B31:C31"/>
  </mergeCells>
  <hyperlinks>
    <hyperlink ref="D37" r:id="rId1"/>
    <hyperlink ref="D43" r:id="rId2"/>
    <hyperlink ref="D41" r:id="rId3"/>
    <hyperlink ref="D42" r:id="rId4"/>
    <hyperlink ref="D38" r:id="rId5"/>
    <hyperlink ref="D39" r:id="rId6"/>
    <hyperlink ref="D40" r:id="rId7"/>
    <hyperlink ref="D44" r:id="rId8"/>
    <hyperlink ref="D48" r:id="rId9"/>
    <hyperlink ref="D49" r:id="rId10"/>
    <hyperlink ref="D47" r:id="rId11"/>
    <hyperlink ref="D45" r:id="rId1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3"/>
  </sheetPr>
  <dimension ref="A2:E8"/>
  <sheetViews>
    <sheetView showGridLines="0" workbookViewId="0"/>
  </sheetViews>
  <sheetFormatPr defaultColWidth="9.140625" defaultRowHeight="16.5" x14ac:dyDescent="0.3"/>
  <cols>
    <col min="1" max="1" width="9.140625" style="13"/>
    <col min="2" max="2" width="10.42578125" style="13" bestFit="1" customWidth="1"/>
    <col min="3" max="3" width="11.140625" style="13" bestFit="1" customWidth="1"/>
    <col min="4" max="4" width="12.140625" style="13" bestFit="1" customWidth="1"/>
    <col min="5" max="5" width="66" style="13" customWidth="1"/>
    <col min="6" max="16384" width="9.140625" style="13"/>
  </cols>
  <sheetData>
    <row r="2" spans="1:5" s="12" customFormat="1" ht="27" thickBot="1" x14ac:dyDescent="0.5">
      <c r="A2" s="12" t="str">
        <f>Title &amp; " - Conversion Rates"</f>
        <v>NIC Electric Vehicle Charging Cost Analysis - Conversion Rates</v>
      </c>
    </row>
    <row r="3" spans="1:5" ht="17.25" thickBot="1" x14ac:dyDescent="0.35"/>
    <row r="4" spans="1:5" ht="35.25" thickBot="1" x14ac:dyDescent="0.35">
      <c r="B4" s="18" t="s">
        <v>132</v>
      </c>
      <c r="C4" s="30" t="s">
        <v>133</v>
      </c>
      <c r="D4" s="18" t="s">
        <v>134</v>
      </c>
      <c r="E4" s="18" t="s">
        <v>138</v>
      </c>
    </row>
    <row r="5" spans="1:5" x14ac:dyDescent="0.3">
      <c r="B5" s="19" t="s">
        <v>22</v>
      </c>
      <c r="C5" s="38" t="s">
        <v>136</v>
      </c>
      <c r="D5" s="19">
        <f>10^(-6)*9.6</f>
        <v>9.5999999999999996E-6</v>
      </c>
      <c r="E5" s="40" t="s">
        <v>139</v>
      </c>
    </row>
    <row r="6" spans="1:5" x14ac:dyDescent="0.3">
      <c r="B6" s="19" t="s">
        <v>21</v>
      </c>
      <c r="C6" s="38" t="s">
        <v>136</v>
      </c>
      <c r="D6" s="19">
        <f>10^(-6)*10.6</f>
        <v>1.0599999999999998E-5</v>
      </c>
      <c r="E6" s="40" t="s">
        <v>139</v>
      </c>
    </row>
    <row r="7" spans="1:5" x14ac:dyDescent="0.3">
      <c r="B7" s="19" t="s">
        <v>33</v>
      </c>
      <c r="C7" s="38" t="s">
        <v>135</v>
      </c>
      <c r="D7" s="39">
        <f>33.33*10^(-6)</f>
        <v>3.3329999999999994E-5</v>
      </c>
      <c r="E7" s="40" t="s">
        <v>140</v>
      </c>
    </row>
    <row r="8" spans="1:5" x14ac:dyDescent="0.3">
      <c r="B8" s="19" t="s">
        <v>32</v>
      </c>
      <c r="C8" s="38" t="s">
        <v>137</v>
      </c>
      <c r="D8" s="39">
        <f>10^(-6)</f>
        <v>9.9999999999999995E-7</v>
      </c>
      <c r="E8" s="41" t="s">
        <v>142</v>
      </c>
    </row>
  </sheetData>
  <hyperlinks>
    <hyperlink ref="E5" r:id="rId1"/>
    <hyperlink ref="E6" r:id="rId2"/>
    <hyperlink ref="E7" r:id="rId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2"/>
  <sheetViews>
    <sheetView showGridLines="0" workbookViewId="0"/>
  </sheetViews>
  <sheetFormatPr defaultColWidth="9.140625" defaultRowHeight="16.5" x14ac:dyDescent="0.3"/>
  <cols>
    <col min="1" max="16384" width="9.140625" style="13"/>
  </cols>
  <sheetData>
    <row r="2" spans="1:1" s="12" customFormat="1" ht="27" thickBot="1" x14ac:dyDescent="0.5">
      <c r="A2" s="12" t="str">
        <f>Title &amp; " - Outputs &gt; &gt;"</f>
        <v>NIC Electric Vehicle Charging Cost Analysis - Outputs &gt; &gt;</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sheetPr>
  <dimension ref="A2:A172"/>
  <sheetViews>
    <sheetView showGridLines="0" zoomScale="60" zoomScaleNormal="60" workbookViewId="0"/>
  </sheetViews>
  <sheetFormatPr defaultColWidth="9.140625" defaultRowHeight="16.5" x14ac:dyDescent="0.3"/>
  <cols>
    <col min="1" max="16384" width="9.140625" style="13"/>
  </cols>
  <sheetData>
    <row r="2" spans="1:1" s="12" customFormat="1" ht="27" thickBot="1" x14ac:dyDescent="0.5">
      <c r="A2" s="12" t="str">
        <f>Title &amp; " - Summary Results"</f>
        <v>NIC Electric Vehicle Charging Cost Analysis - Summary Results</v>
      </c>
    </row>
    <row r="4" spans="1:1" s="42" customFormat="1" ht="21" thickBot="1" x14ac:dyDescent="0.4">
      <c r="A4" s="42" t="s">
        <v>70</v>
      </c>
    </row>
    <row r="26" spans="1:1" s="42" customFormat="1" ht="21" thickBot="1" x14ac:dyDescent="0.4">
      <c r="A26" s="42" t="s">
        <v>71</v>
      </c>
    </row>
    <row r="66" spans="1:1" s="42" customFormat="1" ht="21" thickBot="1" x14ac:dyDescent="0.4">
      <c r="A66" s="42" t="s">
        <v>72</v>
      </c>
    </row>
    <row r="90" spans="1:1" s="42" customFormat="1" ht="21" thickBot="1" x14ac:dyDescent="0.4">
      <c r="A90" s="42" t="s">
        <v>177</v>
      </c>
    </row>
    <row r="114" spans="1:1" s="42" customFormat="1" ht="21" thickBot="1" x14ac:dyDescent="0.4">
      <c r="A114" s="42" t="s">
        <v>114</v>
      </c>
    </row>
    <row r="172" spans="1:1" s="42" customFormat="1" ht="21" thickBot="1" x14ac:dyDescent="0.4">
      <c r="A172" s="42" t="s">
        <v>130</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sheetPr>
  <dimension ref="A2:AO867"/>
  <sheetViews>
    <sheetView showGridLines="0" zoomScale="64" zoomScaleNormal="64" workbookViewId="0"/>
  </sheetViews>
  <sheetFormatPr defaultColWidth="9.140625" defaultRowHeight="16.5" x14ac:dyDescent="0.3"/>
  <cols>
    <col min="1" max="1" width="43.7109375" style="13" customWidth="1"/>
    <col min="2" max="2" width="19.140625" style="13" bestFit="1" customWidth="1"/>
    <col min="3" max="3" width="19.85546875" style="13" bestFit="1" customWidth="1"/>
    <col min="4" max="5" width="15.42578125" style="13" bestFit="1" customWidth="1"/>
    <col min="6" max="6" width="23.42578125" style="13" bestFit="1" customWidth="1"/>
    <col min="7" max="39" width="15.42578125" style="13" bestFit="1" customWidth="1"/>
    <col min="40" max="41" width="14.42578125" style="13" bestFit="1" customWidth="1"/>
    <col min="42" max="43" width="13.28515625" style="13" bestFit="1" customWidth="1"/>
    <col min="44" max="16384" width="9.140625" style="13"/>
  </cols>
  <sheetData>
    <row r="2" spans="1:41" s="12" customFormat="1" ht="27" thickBot="1" x14ac:dyDescent="0.5">
      <c r="A2" s="12" t="str">
        <f>Title &amp; " - Vehicle Parc Results"</f>
        <v>NIC Electric Vehicle Charging Cost Analysis - Vehicle Parc Results</v>
      </c>
    </row>
    <row r="4" spans="1:41" s="42" customFormat="1" ht="21" thickBot="1" x14ac:dyDescent="0.4">
      <c r="A4" s="42" t="s">
        <v>30</v>
      </c>
    </row>
    <row r="5" spans="1:41" ht="17.25" thickBot="1" x14ac:dyDescent="0.35"/>
    <row r="6" spans="1:41" ht="21" thickBot="1" x14ac:dyDescent="0.4">
      <c r="A6" s="43" t="s">
        <v>27</v>
      </c>
      <c r="B6" s="18" t="s">
        <v>23</v>
      </c>
      <c r="C6" s="18" t="s">
        <v>24</v>
      </c>
      <c r="D6" s="18" t="s">
        <v>25</v>
      </c>
      <c r="E6" s="18" t="s">
        <v>26</v>
      </c>
      <c r="F6" s="18">
        <v>2015</v>
      </c>
      <c r="G6" s="18">
        <v>2016</v>
      </c>
      <c r="H6" s="18">
        <v>2017</v>
      </c>
      <c r="I6" s="18">
        <v>2018</v>
      </c>
      <c r="J6" s="18">
        <v>2019</v>
      </c>
      <c r="K6" s="18">
        <v>2020</v>
      </c>
      <c r="L6" s="18">
        <v>2021</v>
      </c>
      <c r="M6" s="18">
        <v>2022</v>
      </c>
      <c r="N6" s="18">
        <v>2023</v>
      </c>
      <c r="O6" s="18">
        <v>2024</v>
      </c>
      <c r="P6" s="18">
        <v>2025</v>
      </c>
      <c r="Q6" s="18">
        <v>2026</v>
      </c>
      <c r="R6" s="18">
        <v>2027</v>
      </c>
      <c r="S6" s="18">
        <v>2028</v>
      </c>
      <c r="T6" s="18">
        <v>2029</v>
      </c>
      <c r="U6" s="18">
        <v>2030</v>
      </c>
      <c r="V6" s="18">
        <v>2031</v>
      </c>
      <c r="W6" s="18">
        <v>2032</v>
      </c>
      <c r="X6" s="18">
        <v>2033</v>
      </c>
      <c r="Y6" s="18">
        <v>2034</v>
      </c>
      <c r="Z6" s="18">
        <v>2035</v>
      </c>
      <c r="AA6" s="18">
        <v>2036</v>
      </c>
      <c r="AB6" s="18">
        <v>2037</v>
      </c>
      <c r="AC6" s="18">
        <v>2038</v>
      </c>
      <c r="AD6" s="18">
        <v>2039</v>
      </c>
      <c r="AE6" s="18">
        <v>2040</v>
      </c>
      <c r="AF6" s="18">
        <v>2041</v>
      </c>
      <c r="AG6" s="18">
        <v>2042</v>
      </c>
      <c r="AH6" s="18">
        <v>2043</v>
      </c>
      <c r="AI6" s="18">
        <v>2044</v>
      </c>
      <c r="AJ6" s="18">
        <v>2045</v>
      </c>
      <c r="AK6" s="18">
        <v>2046</v>
      </c>
      <c r="AL6" s="18">
        <v>2047</v>
      </c>
      <c r="AM6" s="18">
        <v>2048</v>
      </c>
      <c r="AN6" s="18">
        <v>2049</v>
      </c>
      <c r="AO6" s="18">
        <v>2050</v>
      </c>
    </row>
    <row r="7" spans="1:41" x14ac:dyDescent="0.3">
      <c r="B7" s="19" t="s">
        <v>143</v>
      </c>
      <c r="C7" s="19" t="s">
        <v>19</v>
      </c>
      <c r="D7" s="19" t="s">
        <v>144</v>
      </c>
      <c r="E7" s="19" t="s">
        <v>20</v>
      </c>
      <c r="F7" s="19">
        <v>5.6593999999999998E-2</v>
      </c>
      <c r="G7" s="19">
        <v>0.13173000000000001</v>
      </c>
      <c r="H7" s="19">
        <v>0.31335000000000002</v>
      </c>
      <c r="I7" s="19">
        <v>0.62783</v>
      </c>
      <c r="J7" s="19">
        <v>1.0556000000000001</v>
      </c>
      <c r="K7" s="19">
        <v>1.4518</v>
      </c>
      <c r="L7" s="19">
        <v>2.2256999999999998</v>
      </c>
      <c r="M7" s="19">
        <v>3.1556000000000002</v>
      </c>
      <c r="N7" s="19">
        <v>4.1426999999999996</v>
      </c>
      <c r="O7" s="19">
        <v>5.2314999999999996</v>
      </c>
      <c r="P7" s="19">
        <v>6.1388999999999996</v>
      </c>
      <c r="Q7" s="19">
        <v>7.8540000000000001</v>
      </c>
      <c r="R7" s="19">
        <v>9.6321999999999992</v>
      </c>
      <c r="S7" s="19">
        <v>11.669</v>
      </c>
      <c r="T7" s="19">
        <v>14.138999999999999</v>
      </c>
      <c r="U7" s="19">
        <v>16.558</v>
      </c>
      <c r="V7" s="19">
        <v>18.731000000000002</v>
      </c>
      <c r="W7" s="19">
        <v>21.096</v>
      </c>
      <c r="X7" s="19">
        <v>23.129000000000001</v>
      </c>
      <c r="Y7" s="19">
        <v>24.969000000000001</v>
      </c>
      <c r="Z7" s="19">
        <v>26.696000000000002</v>
      </c>
      <c r="AA7" s="19">
        <v>28.28</v>
      </c>
      <c r="AB7" s="19">
        <v>29.678000000000001</v>
      </c>
      <c r="AC7" s="19">
        <v>30.887</v>
      </c>
      <c r="AD7" s="19">
        <v>31.984000000000002</v>
      </c>
      <c r="AE7" s="19">
        <v>32.94</v>
      </c>
      <c r="AF7" s="19">
        <v>33.709000000000003</v>
      </c>
      <c r="AG7" s="19">
        <v>34.337000000000003</v>
      </c>
      <c r="AH7" s="19">
        <v>34.869999999999997</v>
      </c>
      <c r="AI7" s="19">
        <v>35.26</v>
      </c>
      <c r="AJ7" s="19">
        <v>35.588999999999999</v>
      </c>
      <c r="AK7" s="19">
        <v>35.966000000000001</v>
      </c>
      <c r="AL7" s="19">
        <v>36.258000000000003</v>
      </c>
      <c r="AM7" s="19">
        <v>36.590000000000003</v>
      </c>
      <c r="AN7" s="19">
        <v>37.04</v>
      </c>
      <c r="AO7" s="19">
        <v>37.439</v>
      </c>
    </row>
    <row r="8" spans="1:41" x14ac:dyDescent="0.3">
      <c r="B8" s="19" t="s">
        <v>143</v>
      </c>
      <c r="C8" s="19" t="s">
        <v>19</v>
      </c>
      <c r="D8" s="19" t="s">
        <v>145</v>
      </c>
      <c r="E8" s="19" t="s">
        <v>20</v>
      </c>
      <c r="F8" s="19">
        <v>0</v>
      </c>
      <c r="G8" s="19">
        <v>0</v>
      </c>
      <c r="H8" s="19">
        <v>0</v>
      </c>
      <c r="I8" s="19">
        <v>0</v>
      </c>
      <c r="J8" s="19">
        <v>0</v>
      </c>
      <c r="K8" s="19">
        <v>0</v>
      </c>
      <c r="L8" s="19">
        <v>0</v>
      </c>
      <c r="M8" s="19">
        <v>0</v>
      </c>
      <c r="N8" s="19">
        <v>0</v>
      </c>
      <c r="O8" s="19">
        <v>0</v>
      </c>
      <c r="P8" s="19">
        <v>0</v>
      </c>
      <c r="Q8" s="19">
        <v>0</v>
      </c>
      <c r="R8" s="19">
        <v>0</v>
      </c>
      <c r="S8" s="19">
        <v>0</v>
      </c>
      <c r="T8" s="19">
        <v>0</v>
      </c>
      <c r="U8" s="19">
        <v>0</v>
      </c>
      <c r="V8" s="19">
        <v>0</v>
      </c>
      <c r="W8" s="19">
        <v>0</v>
      </c>
      <c r="X8" s="19">
        <v>0</v>
      </c>
      <c r="Y8" s="19">
        <v>0</v>
      </c>
      <c r="Z8" s="19">
        <v>0</v>
      </c>
      <c r="AA8" s="19">
        <v>0</v>
      </c>
      <c r="AB8" s="19">
        <v>0</v>
      </c>
      <c r="AC8" s="19">
        <v>0</v>
      </c>
      <c r="AD8" s="19">
        <v>0</v>
      </c>
      <c r="AE8" s="19">
        <v>0</v>
      </c>
      <c r="AF8" s="19">
        <v>0</v>
      </c>
      <c r="AG8" s="19">
        <v>0</v>
      </c>
      <c r="AH8" s="19">
        <v>0</v>
      </c>
      <c r="AI8" s="19">
        <v>0</v>
      </c>
      <c r="AJ8" s="19">
        <v>0</v>
      </c>
      <c r="AK8" s="19">
        <v>0</v>
      </c>
      <c r="AL8" s="19">
        <v>0</v>
      </c>
      <c r="AM8" s="19">
        <v>0</v>
      </c>
      <c r="AN8" s="19">
        <v>0</v>
      </c>
      <c r="AO8" s="19">
        <v>0</v>
      </c>
    </row>
    <row r="9" spans="1:41" x14ac:dyDescent="0.3">
      <c r="B9" s="19" t="s">
        <v>143</v>
      </c>
      <c r="C9" s="19" t="s">
        <v>19</v>
      </c>
      <c r="D9" s="19" t="s">
        <v>146</v>
      </c>
      <c r="E9" s="19" t="s">
        <v>20</v>
      </c>
      <c r="F9" s="19">
        <v>9.4997999999999992E-3</v>
      </c>
      <c r="G9" s="19">
        <v>1.7920999999999999E-2</v>
      </c>
      <c r="H9" s="19">
        <v>3.7699000000000003E-2</v>
      </c>
      <c r="I9" s="19">
        <v>7.5374999999999998E-2</v>
      </c>
      <c r="J9" s="19">
        <v>0.12048</v>
      </c>
      <c r="K9" s="19">
        <v>0.14918999999999999</v>
      </c>
      <c r="L9" s="19">
        <v>0.21889</v>
      </c>
      <c r="M9" s="19">
        <v>0.29493000000000003</v>
      </c>
      <c r="N9" s="19">
        <v>0.31896000000000002</v>
      </c>
      <c r="O9" s="19">
        <v>0.33817000000000003</v>
      </c>
      <c r="P9" s="19">
        <v>0.28738000000000002</v>
      </c>
      <c r="Q9" s="19">
        <v>0.59008000000000005</v>
      </c>
      <c r="R9" s="19">
        <v>1.0591999999999999</v>
      </c>
      <c r="S9" s="19">
        <v>1.2121</v>
      </c>
      <c r="T9" s="19">
        <v>1.1527000000000001</v>
      </c>
      <c r="U9" s="19">
        <v>1.1268</v>
      </c>
      <c r="V9" s="19">
        <v>1.1879999999999999</v>
      </c>
      <c r="W9" s="19">
        <v>1.1348</v>
      </c>
      <c r="X9" s="19">
        <v>1.0472999999999999</v>
      </c>
      <c r="Y9" s="19">
        <v>1.0067999999999999</v>
      </c>
      <c r="Z9" s="19">
        <v>1.0148999999999999</v>
      </c>
      <c r="AA9" s="19">
        <v>0.92335</v>
      </c>
      <c r="AB9" s="19">
        <v>0.81666000000000005</v>
      </c>
      <c r="AC9" s="19">
        <v>0.81128999999999996</v>
      </c>
      <c r="AD9" s="19">
        <v>0.74399999999999999</v>
      </c>
      <c r="AE9" s="19">
        <v>0.63609000000000004</v>
      </c>
      <c r="AF9" s="19">
        <v>0.65488999999999997</v>
      </c>
      <c r="AG9" s="19">
        <v>0.65549999999999997</v>
      </c>
      <c r="AH9" s="19">
        <v>0.59624999999999995</v>
      </c>
      <c r="AI9" s="19">
        <v>0.64976</v>
      </c>
      <c r="AJ9" s="19">
        <v>0.68423</v>
      </c>
      <c r="AK9" s="19">
        <v>0.63661000000000001</v>
      </c>
      <c r="AL9" s="19">
        <v>0.68605000000000005</v>
      </c>
      <c r="AM9" s="19">
        <v>0.72252000000000005</v>
      </c>
      <c r="AN9" s="19">
        <v>0.66593999999999998</v>
      </c>
      <c r="AO9" s="19">
        <v>0.68544000000000005</v>
      </c>
    </row>
    <row r="10" spans="1:41" x14ac:dyDescent="0.3">
      <c r="B10" s="19" t="s">
        <v>143</v>
      </c>
      <c r="C10" s="19" t="s">
        <v>19</v>
      </c>
      <c r="D10" s="19" t="s">
        <v>147</v>
      </c>
      <c r="E10" s="19" t="s">
        <v>20</v>
      </c>
      <c r="F10" s="19">
        <v>2.3140999999999999E-3</v>
      </c>
      <c r="G10" s="19">
        <v>9.0822000000000003E-3</v>
      </c>
      <c r="H10" s="19">
        <v>3.9405000000000003E-2</v>
      </c>
      <c r="I10" s="19">
        <v>0.1333</v>
      </c>
      <c r="J10" s="19">
        <v>0.28467999999999999</v>
      </c>
      <c r="K10" s="19">
        <v>0.49836000000000003</v>
      </c>
      <c r="L10" s="19">
        <v>0.79837999999999998</v>
      </c>
      <c r="M10" s="19">
        <v>1.105</v>
      </c>
      <c r="N10" s="19">
        <v>1.3099000000000001</v>
      </c>
      <c r="O10" s="19">
        <v>1.3645</v>
      </c>
      <c r="P10" s="19">
        <v>1.3072999999999999</v>
      </c>
      <c r="Q10" s="19">
        <v>1.7035</v>
      </c>
      <c r="R10" s="19">
        <v>2.2149999999999999</v>
      </c>
      <c r="S10" s="19">
        <v>2.8060999999999998</v>
      </c>
      <c r="T10" s="19">
        <v>3.2633000000000001</v>
      </c>
      <c r="U10" s="19">
        <v>3.4889000000000001</v>
      </c>
      <c r="V10" s="19">
        <v>3.7105999999999999</v>
      </c>
      <c r="W10" s="19">
        <v>3.7664</v>
      </c>
      <c r="X10" s="19">
        <v>3.9581</v>
      </c>
      <c r="Y10" s="19">
        <v>4.085</v>
      </c>
      <c r="Z10" s="19">
        <v>4.1128</v>
      </c>
      <c r="AA10" s="19">
        <v>4.1302000000000003</v>
      </c>
      <c r="AB10" s="19">
        <v>4.1246</v>
      </c>
      <c r="AC10" s="19">
        <v>4.0366</v>
      </c>
      <c r="AD10" s="19">
        <v>3.9279000000000002</v>
      </c>
      <c r="AE10" s="19">
        <v>3.8492999999999999</v>
      </c>
      <c r="AF10" s="19">
        <v>3.8481000000000001</v>
      </c>
      <c r="AG10" s="19">
        <v>3.9024000000000001</v>
      </c>
      <c r="AH10" s="19">
        <v>4.0416999999999996</v>
      </c>
      <c r="AI10" s="19">
        <v>4.1704999999999997</v>
      </c>
      <c r="AJ10" s="19">
        <v>4.3356000000000003</v>
      </c>
      <c r="AK10" s="19">
        <v>4.5114999999999998</v>
      </c>
      <c r="AL10" s="19">
        <v>4.6660000000000004</v>
      </c>
      <c r="AM10" s="19">
        <v>4.7748999999999997</v>
      </c>
      <c r="AN10" s="19">
        <v>4.8540000000000001</v>
      </c>
      <c r="AO10" s="19">
        <v>4.9077000000000002</v>
      </c>
    </row>
    <row r="11" spans="1:41" x14ac:dyDescent="0.3">
      <c r="B11" s="19" t="s">
        <v>143</v>
      </c>
      <c r="C11" s="19" t="s">
        <v>21</v>
      </c>
      <c r="D11" s="19" t="s">
        <v>144</v>
      </c>
      <c r="E11" s="19" t="s">
        <v>20</v>
      </c>
      <c r="F11" s="19">
        <v>9.7090999999999994</v>
      </c>
      <c r="G11" s="19">
        <v>10.122</v>
      </c>
      <c r="H11" s="19">
        <v>10.356</v>
      </c>
      <c r="I11" s="19">
        <v>10.430999999999999</v>
      </c>
      <c r="J11" s="19">
        <v>10.347</v>
      </c>
      <c r="K11" s="19">
        <v>10.103</v>
      </c>
      <c r="L11" s="19">
        <v>9.7164999999999999</v>
      </c>
      <c r="M11" s="19">
        <v>9.2088999999999999</v>
      </c>
      <c r="N11" s="19">
        <v>8.6130999999999993</v>
      </c>
      <c r="O11" s="19">
        <v>7.9698000000000002</v>
      </c>
      <c r="P11" s="19">
        <v>7.3258999999999999</v>
      </c>
      <c r="Q11" s="19">
        <v>6.5974000000000004</v>
      </c>
      <c r="R11" s="19">
        <v>5.9135999999999997</v>
      </c>
      <c r="S11" s="19">
        <v>5.173</v>
      </c>
      <c r="T11" s="19">
        <v>4.3994</v>
      </c>
      <c r="U11" s="19">
        <v>3.6930000000000001</v>
      </c>
      <c r="V11" s="19">
        <v>3.0607000000000002</v>
      </c>
      <c r="W11" s="19">
        <v>2.5045999999999999</v>
      </c>
      <c r="X11" s="19">
        <v>2.0230000000000001</v>
      </c>
      <c r="Y11" s="19">
        <v>1.6113999999999999</v>
      </c>
      <c r="Z11" s="19">
        <v>1.2641</v>
      </c>
      <c r="AA11" s="19">
        <v>0.97470000000000001</v>
      </c>
      <c r="AB11" s="19">
        <v>0.73723000000000005</v>
      </c>
      <c r="AC11" s="19">
        <v>0.54605999999999999</v>
      </c>
      <c r="AD11" s="19">
        <v>0.39574999999999999</v>
      </c>
      <c r="AE11" s="19">
        <v>0.28071000000000002</v>
      </c>
      <c r="AF11" s="19">
        <v>0.19516</v>
      </c>
      <c r="AG11" s="19">
        <v>0.13328999999999999</v>
      </c>
      <c r="AH11" s="19">
        <v>8.9687000000000003E-2</v>
      </c>
      <c r="AI11" s="19">
        <v>5.9618999999999998E-2</v>
      </c>
      <c r="AJ11" s="19">
        <v>3.9255999999999999E-2</v>
      </c>
      <c r="AK11" s="19">
        <v>2.5659999999999999E-2</v>
      </c>
      <c r="AL11" s="19">
        <v>1.6683E-2</v>
      </c>
      <c r="AM11" s="19">
        <v>1.081E-2</v>
      </c>
      <c r="AN11" s="19">
        <v>6.9845000000000003E-3</v>
      </c>
      <c r="AO11" s="19">
        <v>4.4984999999999999E-3</v>
      </c>
    </row>
    <row r="12" spans="1:41" x14ac:dyDescent="0.3">
      <c r="B12" s="19" t="s">
        <v>143</v>
      </c>
      <c r="C12" s="19" t="s">
        <v>21</v>
      </c>
      <c r="D12" s="19" t="s">
        <v>145</v>
      </c>
      <c r="E12" s="19" t="s">
        <v>20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19">
        <v>0</v>
      </c>
      <c r="AD12" s="19">
        <v>0</v>
      </c>
      <c r="AE12" s="19">
        <v>0</v>
      </c>
      <c r="AF12" s="19">
        <v>0</v>
      </c>
      <c r="AG12" s="19">
        <v>0</v>
      </c>
      <c r="AH12" s="19">
        <v>0</v>
      </c>
      <c r="AI12" s="19">
        <v>0</v>
      </c>
      <c r="AJ12" s="19">
        <v>0</v>
      </c>
      <c r="AK12" s="19">
        <v>0</v>
      </c>
      <c r="AL12" s="19">
        <v>0</v>
      </c>
      <c r="AM12" s="19">
        <v>0</v>
      </c>
      <c r="AN12" s="19">
        <v>0</v>
      </c>
      <c r="AO12" s="19">
        <v>0</v>
      </c>
    </row>
    <row r="13" spans="1:41" x14ac:dyDescent="0.3">
      <c r="B13" s="19" t="s">
        <v>143</v>
      </c>
      <c r="C13" s="19" t="s">
        <v>21</v>
      </c>
      <c r="D13" s="19" t="s">
        <v>146</v>
      </c>
      <c r="E13" s="19" t="s">
        <v>20</v>
      </c>
      <c r="F13" s="19">
        <v>0.72345000000000004</v>
      </c>
      <c r="G13" s="19">
        <v>0.61575999999999997</v>
      </c>
      <c r="H13" s="19">
        <v>0.51948000000000005</v>
      </c>
      <c r="I13" s="19">
        <v>0.39269999999999999</v>
      </c>
      <c r="J13" s="19">
        <v>0.30288999999999999</v>
      </c>
      <c r="K13" s="19">
        <v>0.24515000000000001</v>
      </c>
      <c r="L13" s="19">
        <v>0.18976000000000001</v>
      </c>
      <c r="M13" s="19">
        <v>0.16894999999999999</v>
      </c>
      <c r="N13" s="19">
        <v>0.17571999999999999</v>
      </c>
      <c r="O13" s="19">
        <v>0.18531</v>
      </c>
      <c r="P13" s="19">
        <v>0.21117</v>
      </c>
      <c r="Q13" s="19">
        <v>0.11447</v>
      </c>
      <c r="R13" s="19">
        <v>0</v>
      </c>
      <c r="S13" s="19">
        <v>0</v>
      </c>
      <c r="T13" s="19">
        <v>0</v>
      </c>
      <c r="U13" s="19">
        <v>0</v>
      </c>
      <c r="V13" s="19">
        <v>0</v>
      </c>
      <c r="W13" s="19">
        <v>0</v>
      </c>
      <c r="X13" s="19">
        <v>0</v>
      </c>
      <c r="Y13" s="19">
        <v>0</v>
      </c>
      <c r="Z13" s="19">
        <v>0</v>
      </c>
      <c r="AA13" s="19">
        <v>0</v>
      </c>
      <c r="AB13" s="19">
        <v>0</v>
      </c>
      <c r="AC13" s="19">
        <v>0</v>
      </c>
      <c r="AD13" s="19">
        <v>0</v>
      </c>
      <c r="AE13" s="19">
        <v>0</v>
      </c>
      <c r="AF13" s="19">
        <v>0</v>
      </c>
      <c r="AG13" s="19">
        <v>0</v>
      </c>
      <c r="AH13" s="19">
        <v>0</v>
      </c>
      <c r="AI13" s="19">
        <v>0</v>
      </c>
      <c r="AJ13" s="19">
        <v>0</v>
      </c>
      <c r="AK13" s="19">
        <v>0</v>
      </c>
      <c r="AL13" s="19">
        <v>0</v>
      </c>
      <c r="AM13" s="19">
        <v>0</v>
      </c>
      <c r="AN13" s="19">
        <v>0</v>
      </c>
      <c r="AO13" s="19">
        <v>0</v>
      </c>
    </row>
    <row r="14" spans="1:41" x14ac:dyDescent="0.3">
      <c r="B14" s="19" t="s">
        <v>143</v>
      </c>
      <c r="C14" s="19" t="s">
        <v>21</v>
      </c>
      <c r="D14" s="19" t="s">
        <v>147</v>
      </c>
      <c r="E14" s="19" t="s">
        <v>20</v>
      </c>
      <c r="F14" s="19">
        <v>1.0986</v>
      </c>
      <c r="G14" s="19">
        <v>1.0462</v>
      </c>
      <c r="H14" s="19">
        <v>0.94449000000000005</v>
      </c>
      <c r="I14" s="19">
        <v>0.83892</v>
      </c>
      <c r="J14" s="19">
        <v>0.69199999999999995</v>
      </c>
      <c r="K14" s="19">
        <v>0.55096000000000001</v>
      </c>
      <c r="L14" s="19">
        <v>0.40905999999999998</v>
      </c>
      <c r="M14" s="19">
        <v>0.30991999999999997</v>
      </c>
      <c r="N14" s="19">
        <v>0.24313000000000001</v>
      </c>
      <c r="O14" s="19">
        <v>0.22159999999999999</v>
      </c>
      <c r="P14" s="19">
        <v>0.23319999999999999</v>
      </c>
      <c r="Q14" s="19">
        <v>0.16220000000000001</v>
      </c>
      <c r="R14" s="19">
        <v>8.9250999999999997E-2</v>
      </c>
      <c r="S14" s="19">
        <v>0</v>
      </c>
      <c r="T14" s="19">
        <v>0</v>
      </c>
      <c r="U14" s="19">
        <v>0</v>
      </c>
      <c r="V14" s="19">
        <v>0</v>
      </c>
      <c r="W14" s="19">
        <v>0</v>
      </c>
      <c r="X14" s="19">
        <v>0</v>
      </c>
      <c r="Y14" s="19">
        <v>0</v>
      </c>
      <c r="Z14" s="19">
        <v>0</v>
      </c>
      <c r="AA14" s="19">
        <v>0</v>
      </c>
      <c r="AB14" s="19">
        <v>0</v>
      </c>
      <c r="AC14" s="19">
        <v>0</v>
      </c>
      <c r="AD14" s="19">
        <v>0</v>
      </c>
      <c r="AE14" s="19">
        <v>0</v>
      </c>
      <c r="AF14" s="19">
        <v>0</v>
      </c>
      <c r="AG14" s="19">
        <v>0</v>
      </c>
      <c r="AH14" s="19">
        <v>0</v>
      </c>
      <c r="AI14" s="19">
        <v>0</v>
      </c>
      <c r="AJ14" s="19">
        <v>0</v>
      </c>
      <c r="AK14" s="19">
        <v>0</v>
      </c>
      <c r="AL14" s="19">
        <v>0</v>
      </c>
      <c r="AM14" s="19">
        <v>0</v>
      </c>
      <c r="AN14" s="19">
        <v>0</v>
      </c>
      <c r="AO14" s="19">
        <v>0</v>
      </c>
    </row>
    <row r="15" spans="1:41" x14ac:dyDescent="0.3">
      <c r="B15" s="19" t="s">
        <v>143</v>
      </c>
      <c r="C15" s="19" t="s">
        <v>148</v>
      </c>
      <c r="D15" s="19" t="s">
        <v>144</v>
      </c>
      <c r="E15" s="19" t="s">
        <v>20</v>
      </c>
      <c r="F15" s="19">
        <v>0</v>
      </c>
      <c r="G15" s="19">
        <v>1.3112E-4</v>
      </c>
      <c r="H15" s="19">
        <v>1.8526E-4</v>
      </c>
      <c r="I15" s="19">
        <v>1.0786000000000001E-3</v>
      </c>
      <c r="J15" s="19">
        <v>5.6860000000000001E-3</v>
      </c>
      <c r="K15" s="19">
        <v>2.4493000000000001E-2</v>
      </c>
      <c r="L15" s="19">
        <v>8.8793999999999998E-2</v>
      </c>
      <c r="M15" s="19">
        <v>0.1973</v>
      </c>
      <c r="N15" s="19">
        <v>0.37694</v>
      </c>
      <c r="O15" s="19">
        <v>0.67915000000000003</v>
      </c>
      <c r="P15" s="19">
        <v>1.0720000000000001</v>
      </c>
      <c r="Q15" s="19">
        <v>1.246</v>
      </c>
      <c r="R15" s="19">
        <v>1.4623999999999999</v>
      </c>
      <c r="S15" s="19">
        <v>1.5082</v>
      </c>
      <c r="T15" s="19">
        <v>1.4094</v>
      </c>
      <c r="U15" s="19">
        <v>1.2873000000000001</v>
      </c>
      <c r="V15" s="19">
        <v>1.1444000000000001</v>
      </c>
      <c r="W15" s="19">
        <v>0.98660000000000003</v>
      </c>
      <c r="X15" s="19">
        <v>0.82230999999999999</v>
      </c>
      <c r="Y15" s="19">
        <v>0.66146000000000005</v>
      </c>
      <c r="Z15" s="19">
        <v>0.51343000000000005</v>
      </c>
      <c r="AA15" s="19">
        <v>0.38519999999999999</v>
      </c>
      <c r="AB15" s="19">
        <v>0.28022999999999998</v>
      </c>
      <c r="AC15" s="19">
        <v>0.19853000000000001</v>
      </c>
      <c r="AD15" s="19">
        <v>0.13761999999999999</v>
      </c>
      <c r="AE15" s="19">
        <v>9.3762999999999999E-2</v>
      </c>
      <c r="AF15" s="19">
        <v>6.3044000000000003E-2</v>
      </c>
      <c r="AG15" s="19">
        <v>4.1972000000000002E-2</v>
      </c>
      <c r="AH15" s="19">
        <v>2.7740999999999998E-2</v>
      </c>
      <c r="AI15" s="19">
        <v>1.8239999999999999E-2</v>
      </c>
      <c r="AJ15" s="19">
        <v>1.1948E-2</v>
      </c>
      <c r="AK15" s="19">
        <v>7.8053000000000003E-3</v>
      </c>
      <c r="AL15" s="19">
        <v>5.0895000000000003E-3</v>
      </c>
      <c r="AM15" s="19">
        <v>3.3143000000000001E-3</v>
      </c>
      <c r="AN15" s="19">
        <v>2.1562999999999999E-3</v>
      </c>
      <c r="AO15" s="19">
        <v>1.402E-3</v>
      </c>
    </row>
    <row r="16" spans="1:41" x14ac:dyDescent="0.3">
      <c r="B16" s="19" t="s">
        <v>143</v>
      </c>
      <c r="C16" s="19" t="s">
        <v>148</v>
      </c>
      <c r="D16" s="19" t="s">
        <v>145</v>
      </c>
      <c r="E16" s="19" t="s">
        <v>20</v>
      </c>
      <c r="F16" s="19">
        <v>0</v>
      </c>
      <c r="G16" s="19">
        <v>0</v>
      </c>
      <c r="H16" s="19">
        <v>0</v>
      </c>
      <c r="I16" s="19">
        <v>0</v>
      </c>
      <c r="J16" s="19">
        <v>0</v>
      </c>
      <c r="K16" s="19">
        <v>0</v>
      </c>
      <c r="L16" s="19">
        <v>0</v>
      </c>
      <c r="M16" s="19">
        <v>0</v>
      </c>
      <c r="N16" s="19">
        <v>0</v>
      </c>
      <c r="O16" s="19">
        <v>0</v>
      </c>
      <c r="P16" s="19">
        <v>0</v>
      </c>
      <c r="Q16" s="19">
        <v>0</v>
      </c>
      <c r="R16" s="19">
        <v>0</v>
      </c>
      <c r="S16" s="19">
        <v>0</v>
      </c>
      <c r="T16" s="19">
        <v>0</v>
      </c>
      <c r="U16" s="19">
        <v>0</v>
      </c>
      <c r="V16" s="19">
        <v>0</v>
      </c>
      <c r="W16" s="19">
        <v>0</v>
      </c>
      <c r="X16" s="19">
        <v>0</v>
      </c>
      <c r="Y16" s="19">
        <v>0</v>
      </c>
      <c r="Z16" s="19">
        <v>0</v>
      </c>
      <c r="AA16" s="19">
        <v>0</v>
      </c>
      <c r="AB16" s="19">
        <v>0</v>
      </c>
      <c r="AC16" s="19">
        <v>0</v>
      </c>
      <c r="AD16" s="19">
        <v>0</v>
      </c>
      <c r="AE16" s="19">
        <v>0</v>
      </c>
      <c r="AF16" s="19">
        <v>0</v>
      </c>
      <c r="AG16" s="19">
        <v>0</v>
      </c>
      <c r="AH16" s="19">
        <v>0</v>
      </c>
      <c r="AI16" s="19">
        <v>0</v>
      </c>
      <c r="AJ16" s="19">
        <v>0</v>
      </c>
      <c r="AK16" s="19">
        <v>0</v>
      </c>
      <c r="AL16" s="19">
        <v>0</v>
      </c>
      <c r="AM16" s="19">
        <v>0</v>
      </c>
      <c r="AN16" s="19">
        <v>0</v>
      </c>
      <c r="AO16" s="19">
        <v>0</v>
      </c>
    </row>
    <row r="17" spans="1:41" x14ac:dyDescent="0.3">
      <c r="B17" s="19" t="s">
        <v>143</v>
      </c>
      <c r="C17" s="19" t="s">
        <v>148</v>
      </c>
      <c r="D17" s="19" t="s">
        <v>146</v>
      </c>
      <c r="E17" s="19" t="s">
        <v>20</v>
      </c>
      <c r="F17" s="19">
        <v>0</v>
      </c>
      <c r="G17" s="44">
        <v>7.0605999999999995E-5</v>
      </c>
      <c r="H17" s="19">
        <v>1.863E-4</v>
      </c>
      <c r="I17" s="19">
        <v>3.0934999999999999E-3</v>
      </c>
      <c r="J17" s="19">
        <v>1.474E-2</v>
      </c>
      <c r="K17" s="19">
        <v>3.8605E-2</v>
      </c>
      <c r="L17" s="19">
        <v>9.4381000000000007E-2</v>
      </c>
      <c r="M17" s="19">
        <v>0.15431</v>
      </c>
      <c r="N17" s="19">
        <v>0.19008</v>
      </c>
      <c r="O17" s="19">
        <v>0.25729999999999997</v>
      </c>
      <c r="P17" s="19">
        <v>0.33129999999999998</v>
      </c>
      <c r="Q17" s="19">
        <v>0.17674999999999999</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row>
    <row r="18" spans="1:41" x14ac:dyDescent="0.3">
      <c r="B18" s="19" t="s">
        <v>143</v>
      </c>
      <c r="C18" s="19" t="s">
        <v>148</v>
      </c>
      <c r="D18" s="19" t="s">
        <v>147</v>
      </c>
      <c r="E18" s="19" t="s">
        <v>20</v>
      </c>
      <c r="F18" s="19">
        <v>0</v>
      </c>
      <c r="G18" s="44">
        <v>4.8806E-5</v>
      </c>
      <c r="H18" s="19">
        <v>1.739E-4</v>
      </c>
      <c r="I18" s="19">
        <v>1.6462E-3</v>
      </c>
      <c r="J18" s="19">
        <v>9.5876999999999993E-3</v>
      </c>
      <c r="K18" s="19">
        <v>2.7684E-2</v>
      </c>
      <c r="L18" s="19">
        <v>6.7283999999999997E-2</v>
      </c>
      <c r="M18" s="19">
        <v>0.10735</v>
      </c>
      <c r="N18" s="19">
        <v>0.14379</v>
      </c>
      <c r="O18" s="19">
        <v>0.19661999999999999</v>
      </c>
      <c r="P18" s="19">
        <v>0.27178000000000002</v>
      </c>
      <c r="Q18" s="19">
        <v>0.21568000000000001</v>
      </c>
      <c r="R18" s="19">
        <v>0.12146999999999999</v>
      </c>
      <c r="S18" s="19">
        <v>0</v>
      </c>
      <c r="T18" s="19">
        <v>0</v>
      </c>
      <c r="U18" s="19">
        <v>0</v>
      </c>
      <c r="V18" s="19">
        <v>0</v>
      </c>
      <c r="W18" s="19">
        <v>0</v>
      </c>
      <c r="X18" s="19">
        <v>0</v>
      </c>
      <c r="Y18" s="19">
        <v>0</v>
      </c>
      <c r="Z18" s="19">
        <v>0</v>
      </c>
      <c r="AA18" s="19">
        <v>0</v>
      </c>
      <c r="AB18" s="19">
        <v>0</v>
      </c>
      <c r="AC18" s="19">
        <v>0</v>
      </c>
      <c r="AD18" s="19">
        <v>0</v>
      </c>
      <c r="AE18" s="19">
        <v>0</v>
      </c>
      <c r="AF18" s="19">
        <v>0</v>
      </c>
      <c r="AG18" s="19">
        <v>0</v>
      </c>
      <c r="AH18" s="19">
        <v>0</v>
      </c>
      <c r="AI18" s="19">
        <v>0</v>
      </c>
      <c r="AJ18" s="19">
        <v>0</v>
      </c>
      <c r="AK18" s="19">
        <v>0</v>
      </c>
      <c r="AL18" s="19">
        <v>0</v>
      </c>
      <c r="AM18" s="19">
        <v>0</v>
      </c>
      <c r="AN18" s="19">
        <v>0</v>
      </c>
      <c r="AO18" s="19">
        <v>0</v>
      </c>
    </row>
    <row r="19" spans="1:41" x14ac:dyDescent="0.3">
      <c r="B19" s="19" t="s">
        <v>143</v>
      </c>
      <c r="C19" s="19" t="s">
        <v>149</v>
      </c>
      <c r="D19" s="19" t="s">
        <v>144</v>
      </c>
      <c r="E19" s="19" t="s">
        <v>20</v>
      </c>
      <c r="F19" s="19">
        <v>0</v>
      </c>
      <c r="G19" s="19">
        <v>0</v>
      </c>
      <c r="H19" s="19">
        <v>0</v>
      </c>
      <c r="I19" s="19">
        <v>0</v>
      </c>
      <c r="J19" s="19">
        <v>0</v>
      </c>
      <c r="K19" s="44">
        <v>9.2626000000000001E-6</v>
      </c>
      <c r="L19" s="44">
        <v>1.2119999999999999E-5</v>
      </c>
      <c r="M19" s="44">
        <v>3.7477E-5</v>
      </c>
      <c r="N19" s="44">
        <v>1.2792000000000001E-4</v>
      </c>
      <c r="O19" s="44">
        <v>1.5419000000000001E-4</v>
      </c>
      <c r="P19" s="44">
        <v>1.7861999999999999E-4</v>
      </c>
      <c r="Q19" s="44">
        <v>1.9945999999999999E-4</v>
      </c>
      <c r="R19" s="44">
        <v>2.2086E-4</v>
      </c>
      <c r="S19" s="44">
        <v>2.3944E-4</v>
      </c>
      <c r="T19" s="44">
        <v>2.2902E-4</v>
      </c>
      <c r="U19" s="44">
        <v>2.1566000000000001E-4</v>
      </c>
      <c r="V19" s="44">
        <v>1.9928E-4</v>
      </c>
      <c r="W19" s="44">
        <v>1.8013E-4</v>
      </c>
      <c r="X19" s="44">
        <v>1.5883999999999999E-4</v>
      </c>
      <c r="Y19" s="44">
        <v>1.3637E-4</v>
      </c>
      <c r="Z19" s="44">
        <v>1.1383E-4</v>
      </c>
      <c r="AA19" s="44">
        <v>9.2281000000000006E-5</v>
      </c>
      <c r="AB19" s="44">
        <v>7.2624000000000001E-5</v>
      </c>
      <c r="AC19" s="44">
        <v>5.5481E-5</v>
      </c>
      <c r="AD19" s="44">
        <v>4.1174000000000003E-5</v>
      </c>
      <c r="AE19" s="44">
        <v>2.9734999999999999E-5</v>
      </c>
      <c r="AF19" s="44">
        <v>2.0953000000000001E-5</v>
      </c>
      <c r="AG19" s="44">
        <v>1.4453999999999999E-5</v>
      </c>
      <c r="AH19" s="44">
        <v>9.7975000000000006E-6</v>
      </c>
      <c r="AI19" s="44">
        <v>6.5485000000000001E-6</v>
      </c>
      <c r="AJ19" s="44">
        <v>4.3296E-6</v>
      </c>
      <c r="AK19" s="44">
        <v>2.8391000000000001E-6</v>
      </c>
      <c r="AL19" s="44">
        <v>1.8504000000000001E-6</v>
      </c>
      <c r="AM19" s="44">
        <v>1.2006E-6</v>
      </c>
      <c r="AN19" s="44">
        <v>7.7649000000000004E-7</v>
      </c>
      <c r="AO19" s="44">
        <v>5.0103000000000003E-7</v>
      </c>
    </row>
    <row r="20" spans="1:41" x14ac:dyDescent="0.3">
      <c r="B20" s="19" t="s">
        <v>143</v>
      </c>
      <c r="C20" s="19" t="s">
        <v>149</v>
      </c>
      <c r="D20" s="19" t="s">
        <v>145</v>
      </c>
      <c r="E20" s="19" t="s">
        <v>20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0</v>
      </c>
      <c r="Z20" s="19">
        <v>0</v>
      </c>
      <c r="AA20" s="19">
        <v>0</v>
      </c>
      <c r="AB20" s="19">
        <v>0</v>
      </c>
      <c r="AC20" s="19">
        <v>0</v>
      </c>
      <c r="AD20" s="19">
        <v>0</v>
      </c>
      <c r="AE20" s="19">
        <v>0</v>
      </c>
      <c r="AF20" s="19">
        <v>0</v>
      </c>
      <c r="AG20" s="19">
        <v>0</v>
      </c>
      <c r="AH20" s="19">
        <v>0</v>
      </c>
      <c r="AI20" s="19">
        <v>0</v>
      </c>
      <c r="AJ20" s="19">
        <v>0</v>
      </c>
      <c r="AK20" s="19">
        <v>0</v>
      </c>
      <c r="AL20" s="19">
        <v>0</v>
      </c>
      <c r="AM20" s="19">
        <v>0</v>
      </c>
      <c r="AN20" s="19">
        <v>0</v>
      </c>
      <c r="AO20" s="19">
        <v>0</v>
      </c>
    </row>
    <row r="21" spans="1:41" x14ac:dyDescent="0.3">
      <c r="B21" s="19" t="s">
        <v>143</v>
      </c>
      <c r="C21" s="19" t="s">
        <v>149</v>
      </c>
      <c r="D21" s="19" t="s">
        <v>146</v>
      </c>
      <c r="E21" s="19" t="s">
        <v>20</v>
      </c>
      <c r="F21" s="19">
        <v>0</v>
      </c>
      <c r="G21" s="19">
        <v>0</v>
      </c>
      <c r="H21" s="19">
        <v>0</v>
      </c>
      <c r="I21" s="19">
        <v>0</v>
      </c>
      <c r="J21" s="19">
        <v>0</v>
      </c>
      <c r="K21" s="44">
        <v>2.2663E-5</v>
      </c>
      <c r="L21" s="44">
        <v>2.6231999999999999E-5</v>
      </c>
      <c r="M21" s="44">
        <v>7.0312999999999999E-6</v>
      </c>
      <c r="N21" s="44">
        <v>8.8549000000000005E-6</v>
      </c>
      <c r="O21" s="44">
        <v>1.1216999999999999E-5</v>
      </c>
      <c r="P21" s="44">
        <v>1.2777E-5</v>
      </c>
      <c r="Q21" s="44">
        <v>6.9781000000000002E-6</v>
      </c>
      <c r="R21" s="19">
        <v>0</v>
      </c>
      <c r="S21" s="19">
        <v>0</v>
      </c>
      <c r="T21" s="19">
        <v>0</v>
      </c>
      <c r="U21" s="19">
        <v>0</v>
      </c>
      <c r="V21" s="19">
        <v>0</v>
      </c>
      <c r="W21" s="19">
        <v>0</v>
      </c>
      <c r="X21" s="19">
        <v>0</v>
      </c>
      <c r="Y21" s="19">
        <v>0</v>
      </c>
      <c r="Z21" s="19">
        <v>0</v>
      </c>
      <c r="AA21" s="19">
        <v>0</v>
      </c>
      <c r="AB21" s="19">
        <v>0</v>
      </c>
      <c r="AC21" s="19">
        <v>0</v>
      </c>
      <c r="AD21" s="19">
        <v>0</v>
      </c>
      <c r="AE21" s="19">
        <v>0</v>
      </c>
      <c r="AF21" s="19">
        <v>0</v>
      </c>
      <c r="AG21" s="19">
        <v>0</v>
      </c>
      <c r="AH21" s="19">
        <v>0</v>
      </c>
      <c r="AI21" s="19">
        <v>0</v>
      </c>
      <c r="AJ21" s="19">
        <v>0</v>
      </c>
      <c r="AK21" s="19">
        <v>0</v>
      </c>
      <c r="AL21" s="19">
        <v>0</v>
      </c>
      <c r="AM21" s="19">
        <v>0</v>
      </c>
      <c r="AN21" s="19">
        <v>0</v>
      </c>
      <c r="AO21" s="19">
        <v>0</v>
      </c>
    </row>
    <row r="22" spans="1:41" x14ac:dyDescent="0.3">
      <c r="B22" s="19" t="s">
        <v>143</v>
      </c>
      <c r="C22" s="19" t="s">
        <v>149</v>
      </c>
      <c r="D22" s="19" t="s">
        <v>147</v>
      </c>
      <c r="E22" s="19" t="s">
        <v>20</v>
      </c>
      <c r="F22" s="19">
        <v>0</v>
      </c>
      <c r="G22" s="19">
        <v>0</v>
      </c>
      <c r="H22" s="19">
        <v>0</v>
      </c>
      <c r="I22" s="19">
        <v>0</v>
      </c>
      <c r="J22" s="19">
        <v>0</v>
      </c>
      <c r="K22" s="44">
        <v>8.4420999999999997E-5</v>
      </c>
      <c r="L22" s="44">
        <v>1.0444E-4</v>
      </c>
      <c r="M22" s="44">
        <v>1.1957E-4</v>
      </c>
      <c r="N22" s="44">
        <v>5.4431000000000001E-5</v>
      </c>
      <c r="O22" s="44">
        <v>5.4353E-5</v>
      </c>
      <c r="P22" s="44">
        <v>6.5398E-5</v>
      </c>
      <c r="Q22" s="44">
        <v>4.6456999999999999E-5</v>
      </c>
      <c r="R22" s="44">
        <v>2.6404999999999999E-5</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0</v>
      </c>
      <c r="AM22" s="19">
        <v>0</v>
      </c>
      <c r="AN22" s="19">
        <v>0</v>
      </c>
      <c r="AO22" s="19">
        <v>0</v>
      </c>
    </row>
    <row r="23" spans="1:41" x14ac:dyDescent="0.3">
      <c r="B23" s="19" t="s">
        <v>143</v>
      </c>
      <c r="C23" s="19" t="s">
        <v>22</v>
      </c>
      <c r="D23" s="19" t="s">
        <v>144</v>
      </c>
      <c r="E23" s="19" t="s">
        <v>20</v>
      </c>
      <c r="F23" s="19">
        <v>16.427</v>
      </c>
      <c r="G23" s="19">
        <v>16.116</v>
      </c>
      <c r="H23" s="19">
        <v>15.861000000000001</v>
      </c>
      <c r="I23" s="19">
        <v>15.603999999999999</v>
      </c>
      <c r="J23" s="19">
        <v>15.324</v>
      </c>
      <c r="K23" s="19">
        <v>15.077999999999999</v>
      </c>
      <c r="L23" s="19">
        <v>14.648</v>
      </c>
      <c r="M23" s="19">
        <v>14.103999999999999</v>
      </c>
      <c r="N23" s="19">
        <v>13.442</v>
      </c>
      <c r="O23" s="19">
        <v>12.714</v>
      </c>
      <c r="P23" s="19">
        <v>11.907999999999999</v>
      </c>
      <c r="Q23" s="19">
        <v>10.906000000000001</v>
      </c>
      <c r="R23" s="19">
        <v>9.9098000000000006</v>
      </c>
      <c r="S23" s="19">
        <v>8.8033999999999999</v>
      </c>
      <c r="T23" s="19">
        <v>7.6412000000000004</v>
      </c>
      <c r="U23" s="19">
        <v>6.5361000000000002</v>
      </c>
      <c r="V23" s="19">
        <v>5.5038</v>
      </c>
      <c r="W23" s="19">
        <v>4.5579000000000001</v>
      </c>
      <c r="X23" s="19">
        <v>3.7082000000000002</v>
      </c>
      <c r="Y23" s="19">
        <v>2.9607000000000001</v>
      </c>
      <c r="Z23" s="19">
        <v>2.3174999999999999</v>
      </c>
      <c r="AA23" s="19">
        <v>1.7766</v>
      </c>
      <c r="AB23" s="19">
        <v>1.3328</v>
      </c>
      <c r="AC23" s="19">
        <v>0.97809999999999997</v>
      </c>
      <c r="AD23" s="19">
        <v>0.70233000000000001</v>
      </c>
      <c r="AE23" s="19">
        <v>0.49397000000000002</v>
      </c>
      <c r="AF23" s="19">
        <v>0.34094999999999998</v>
      </c>
      <c r="AG23" s="19">
        <v>0.23150000000000001</v>
      </c>
      <c r="AH23" s="19">
        <v>0.15504999999999999</v>
      </c>
      <c r="AI23" s="19">
        <v>0.10271</v>
      </c>
      <c r="AJ23" s="19">
        <v>6.7455000000000001E-2</v>
      </c>
      <c r="AK23" s="19">
        <v>4.4012999999999997E-2</v>
      </c>
      <c r="AL23" s="19">
        <v>2.8576000000000001E-2</v>
      </c>
      <c r="AM23" s="19">
        <v>1.8498000000000001E-2</v>
      </c>
      <c r="AN23" s="19">
        <v>1.1943E-2</v>
      </c>
      <c r="AO23" s="19">
        <v>7.6908999999999996E-3</v>
      </c>
    </row>
    <row r="24" spans="1:41" x14ac:dyDescent="0.3">
      <c r="B24" s="19" t="s">
        <v>143</v>
      </c>
      <c r="C24" s="19" t="s">
        <v>22</v>
      </c>
      <c r="D24" s="19" t="s">
        <v>145</v>
      </c>
      <c r="E24" s="19" t="s">
        <v>20</v>
      </c>
      <c r="F24" s="19">
        <v>0</v>
      </c>
      <c r="G24" s="19">
        <v>0</v>
      </c>
      <c r="H24" s="19">
        <v>0</v>
      </c>
      <c r="I24" s="19">
        <v>0</v>
      </c>
      <c r="J24" s="19">
        <v>0</v>
      </c>
      <c r="K24" s="19">
        <v>0</v>
      </c>
      <c r="L24" s="19">
        <v>0</v>
      </c>
      <c r="M24" s="19">
        <v>0</v>
      </c>
      <c r="N24" s="19">
        <v>0</v>
      </c>
      <c r="O24" s="19">
        <v>0</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row>
    <row r="25" spans="1:41" x14ac:dyDescent="0.3">
      <c r="B25" s="19" t="s">
        <v>143</v>
      </c>
      <c r="C25" s="19" t="s">
        <v>22</v>
      </c>
      <c r="D25" s="19" t="s">
        <v>146</v>
      </c>
      <c r="E25" s="19" t="s">
        <v>20</v>
      </c>
      <c r="F25" s="19">
        <v>0.62497000000000003</v>
      </c>
      <c r="G25" s="19">
        <v>0.66810999999999998</v>
      </c>
      <c r="H25" s="19">
        <v>0.67064999999999997</v>
      </c>
      <c r="I25" s="19">
        <v>0.5998</v>
      </c>
      <c r="J25" s="19">
        <v>0.55728999999999995</v>
      </c>
      <c r="K25" s="19">
        <v>0.55091999999999997</v>
      </c>
      <c r="L25" s="19">
        <v>0.51019000000000003</v>
      </c>
      <c r="M25" s="19">
        <v>0.48759000000000002</v>
      </c>
      <c r="N25" s="19">
        <v>0.39999000000000001</v>
      </c>
      <c r="O25" s="19">
        <v>0.29624</v>
      </c>
      <c r="P25" s="19">
        <v>0.28893000000000002</v>
      </c>
      <c r="Q25" s="19">
        <v>0.14526</v>
      </c>
      <c r="R25" s="19">
        <v>0</v>
      </c>
      <c r="S25" s="19">
        <v>0</v>
      </c>
      <c r="T25" s="19">
        <v>0</v>
      </c>
      <c r="U25" s="19">
        <v>0</v>
      </c>
      <c r="V25" s="19">
        <v>0</v>
      </c>
      <c r="W25" s="19">
        <v>0</v>
      </c>
      <c r="X25" s="19">
        <v>0</v>
      </c>
      <c r="Y25" s="19">
        <v>0</v>
      </c>
      <c r="Z25" s="19">
        <v>0</v>
      </c>
      <c r="AA25" s="19">
        <v>0</v>
      </c>
      <c r="AB25" s="19">
        <v>0</v>
      </c>
      <c r="AC25" s="19">
        <v>0</v>
      </c>
      <c r="AD25" s="19">
        <v>0</v>
      </c>
      <c r="AE25" s="19">
        <v>0</v>
      </c>
      <c r="AF25" s="19">
        <v>0</v>
      </c>
      <c r="AG25" s="19">
        <v>0</v>
      </c>
      <c r="AH25" s="19">
        <v>0</v>
      </c>
      <c r="AI25" s="19">
        <v>0</v>
      </c>
      <c r="AJ25" s="19">
        <v>0</v>
      </c>
      <c r="AK25" s="19">
        <v>0</v>
      </c>
      <c r="AL25" s="19">
        <v>0</v>
      </c>
      <c r="AM25" s="19">
        <v>0</v>
      </c>
      <c r="AN25" s="19">
        <v>0</v>
      </c>
      <c r="AO25" s="19">
        <v>0</v>
      </c>
    </row>
    <row r="26" spans="1:41" x14ac:dyDescent="0.3">
      <c r="B26" s="19" t="s">
        <v>143</v>
      </c>
      <c r="C26" s="19" t="s">
        <v>22</v>
      </c>
      <c r="D26" s="19" t="s">
        <v>147</v>
      </c>
      <c r="E26" s="19" t="s">
        <v>20</v>
      </c>
      <c r="F26" s="19">
        <v>1.0762</v>
      </c>
      <c r="G26" s="19">
        <v>1.0875999999999999</v>
      </c>
      <c r="H26" s="19">
        <v>1.0682</v>
      </c>
      <c r="I26" s="19">
        <v>1.0208999999999999</v>
      </c>
      <c r="J26" s="19">
        <v>0.91515999999999997</v>
      </c>
      <c r="K26" s="19">
        <v>0.78588000000000002</v>
      </c>
      <c r="L26" s="19">
        <v>0.62212999999999996</v>
      </c>
      <c r="M26" s="19">
        <v>0.48492000000000002</v>
      </c>
      <c r="N26" s="19">
        <v>0.36382999999999999</v>
      </c>
      <c r="O26" s="19">
        <v>0.30005999999999999</v>
      </c>
      <c r="P26" s="19">
        <v>0.27733999999999998</v>
      </c>
      <c r="Q26" s="19">
        <v>0.18232000000000001</v>
      </c>
      <c r="R26" s="19">
        <v>9.6162999999999998E-2</v>
      </c>
      <c r="S26" s="19">
        <v>0</v>
      </c>
      <c r="T26" s="19">
        <v>0</v>
      </c>
      <c r="U26" s="19">
        <v>0</v>
      </c>
      <c r="V26" s="19">
        <v>0</v>
      </c>
      <c r="W26" s="19">
        <v>0</v>
      </c>
      <c r="X26" s="19">
        <v>0</v>
      </c>
      <c r="Y26" s="19">
        <v>0</v>
      </c>
      <c r="Z26" s="19">
        <v>0</v>
      </c>
      <c r="AA26" s="19">
        <v>0</v>
      </c>
      <c r="AB26" s="19">
        <v>0</v>
      </c>
      <c r="AC26" s="19">
        <v>0</v>
      </c>
      <c r="AD26" s="19">
        <v>0</v>
      </c>
      <c r="AE26" s="19">
        <v>0</v>
      </c>
      <c r="AF26" s="19">
        <v>0</v>
      </c>
      <c r="AG26" s="19">
        <v>0</v>
      </c>
      <c r="AH26" s="19">
        <v>0</v>
      </c>
      <c r="AI26" s="19">
        <v>0</v>
      </c>
      <c r="AJ26" s="19">
        <v>0</v>
      </c>
      <c r="AK26" s="19">
        <v>0</v>
      </c>
      <c r="AL26" s="19">
        <v>0</v>
      </c>
      <c r="AM26" s="19">
        <v>0</v>
      </c>
      <c r="AN26" s="19">
        <v>0</v>
      </c>
      <c r="AO26" s="19">
        <v>0</v>
      </c>
    </row>
    <row r="27" spans="1:41" x14ac:dyDescent="0.3">
      <c r="B27" s="19" t="s">
        <v>143</v>
      </c>
      <c r="C27" s="19" t="s">
        <v>150</v>
      </c>
      <c r="D27" s="19" t="s">
        <v>144</v>
      </c>
      <c r="E27" s="19" t="s">
        <v>20</v>
      </c>
      <c r="F27" s="19">
        <v>7.8987000000000002E-2</v>
      </c>
      <c r="G27" s="19">
        <v>0.18214</v>
      </c>
      <c r="H27" s="19">
        <v>0.32675999999999999</v>
      </c>
      <c r="I27" s="19">
        <v>0.51548000000000005</v>
      </c>
      <c r="J27" s="19">
        <v>0.75819000000000003</v>
      </c>
      <c r="K27" s="19">
        <v>1.0983000000000001</v>
      </c>
      <c r="L27" s="19">
        <v>1.4177</v>
      </c>
      <c r="M27" s="19">
        <v>1.6924999999999999</v>
      </c>
      <c r="N27" s="19">
        <v>2.0598000000000001</v>
      </c>
      <c r="O27" s="19">
        <v>2.3351999999999999</v>
      </c>
      <c r="P27" s="19">
        <v>2.7719</v>
      </c>
      <c r="Q27" s="19">
        <v>2.8729</v>
      </c>
      <c r="R27" s="19">
        <v>2.9779</v>
      </c>
      <c r="S27" s="19">
        <v>2.8338000000000001</v>
      </c>
      <c r="T27" s="19">
        <v>2.5480999999999998</v>
      </c>
      <c r="U27" s="19">
        <v>2.2461000000000002</v>
      </c>
      <c r="V27" s="19">
        <v>1.9335</v>
      </c>
      <c r="W27" s="19">
        <v>1.6196999999999999</v>
      </c>
      <c r="X27" s="19">
        <v>1.3166</v>
      </c>
      <c r="Y27" s="19">
        <v>1.0368999999999999</v>
      </c>
      <c r="Z27" s="19">
        <v>0.79105999999999999</v>
      </c>
      <c r="AA27" s="19">
        <v>0.58538999999999997</v>
      </c>
      <c r="AB27" s="19">
        <v>0.42138999999999999</v>
      </c>
      <c r="AC27" s="19">
        <v>0.29620999999999997</v>
      </c>
      <c r="AD27" s="19">
        <v>0.20416999999999999</v>
      </c>
      <c r="AE27" s="19">
        <v>0.13855999999999999</v>
      </c>
      <c r="AF27" s="19">
        <v>9.2925999999999995E-2</v>
      </c>
      <c r="AG27" s="19">
        <v>6.1768000000000003E-2</v>
      </c>
      <c r="AH27" s="19">
        <v>4.0791000000000001E-2</v>
      </c>
      <c r="AI27" s="19">
        <v>2.6811999999999999E-2</v>
      </c>
      <c r="AJ27" s="19">
        <v>1.7564E-2</v>
      </c>
      <c r="AK27" s="19">
        <v>1.1479E-2</v>
      </c>
      <c r="AL27" s="19">
        <v>7.4897000000000002E-3</v>
      </c>
      <c r="AM27" s="19">
        <v>4.8811999999999996E-3</v>
      </c>
      <c r="AN27" s="19">
        <v>3.1786000000000002E-3</v>
      </c>
      <c r="AO27" s="19">
        <v>2.0688E-3</v>
      </c>
    </row>
    <row r="28" spans="1:41" x14ac:dyDescent="0.3">
      <c r="B28" s="19" t="s">
        <v>143</v>
      </c>
      <c r="C28" s="19" t="s">
        <v>150</v>
      </c>
      <c r="D28" s="19" t="s">
        <v>145</v>
      </c>
      <c r="E28" s="19" t="s">
        <v>20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row>
    <row r="29" spans="1:41" x14ac:dyDescent="0.3">
      <c r="B29" s="19" t="s">
        <v>143</v>
      </c>
      <c r="C29" s="19" t="s">
        <v>150</v>
      </c>
      <c r="D29" s="19" t="s">
        <v>146</v>
      </c>
      <c r="E29" s="19" t="s">
        <v>20</v>
      </c>
      <c r="F29" s="19">
        <v>3.1098000000000001E-2</v>
      </c>
      <c r="G29" s="19">
        <v>9.8354999999999998E-2</v>
      </c>
      <c r="H29" s="19">
        <v>0.18876000000000001</v>
      </c>
      <c r="I29" s="19">
        <v>0.29586000000000001</v>
      </c>
      <c r="J29" s="19">
        <v>0.37822</v>
      </c>
      <c r="K29" s="19">
        <v>0.41012999999999999</v>
      </c>
      <c r="L29" s="19">
        <v>0.39489999999999997</v>
      </c>
      <c r="M29" s="19">
        <v>0.34772999999999998</v>
      </c>
      <c r="N29" s="19">
        <v>0.42531999999999998</v>
      </c>
      <c r="O29" s="19">
        <v>0.48796</v>
      </c>
      <c r="P29" s="19">
        <v>0.47938999999999998</v>
      </c>
      <c r="Q29" s="19">
        <v>0.25402999999999998</v>
      </c>
      <c r="R29" s="19">
        <v>0</v>
      </c>
      <c r="S29" s="19">
        <v>0</v>
      </c>
      <c r="T29" s="19">
        <v>0</v>
      </c>
      <c r="U29" s="19">
        <v>0</v>
      </c>
      <c r="V29" s="19">
        <v>0</v>
      </c>
      <c r="W29" s="19">
        <v>0</v>
      </c>
      <c r="X29" s="19">
        <v>0</v>
      </c>
      <c r="Y29" s="19">
        <v>0</v>
      </c>
      <c r="Z29" s="19">
        <v>0</v>
      </c>
      <c r="AA29" s="19">
        <v>0</v>
      </c>
      <c r="AB29" s="19">
        <v>0</v>
      </c>
      <c r="AC29" s="19">
        <v>0</v>
      </c>
      <c r="AD29" s="19">
        <v>0</v>
      </c>
      <c r="AE29" s="19">
        <v>0</v>
      </c>
      <c r="AF29" s="19">
        <v>0</v>
      </c>
      <c r="AG29" s="19">
        <v>0</v>
      </c>
      <c r="AH29" s="19">
        <v>0</v>
      </c>
      <c r="AI29" s="19">
        <v>0</v>
      </c>
      <c r="AJ29" s="19">
        <v>0</v>
      </c>
      <c r="AK29" s="19">
        <v>0</v>
      </c>
      <c r="AL29" s="19">
        <v>0</v>
      </c>
      <c r="AM29" s="19">
        <v>0</v>
      </c>
      <c r="AN29" s="19">
        <v>0</v>
      </c>
      <c r="AO29" s="19">
        <v>0</v>
      </c>
    </row>
    <row r="30" spans="1:41" x14ac:dyDescent="0.3">
      <c r="B30" s="19" t="s">
        <v>143</v>
      </c>
      <c r="C30" s="19" t="s">
        <v>150</v>
      </c>
      <c r="D30" s="19" t="s">
        <v>147</v>
      </c>
      <c r="E30" s="19" t="s">
        <v>20</v>
      </c>
      <c r="F30" s="19">
        <v>1.4763E-2</v>
      </c>
      <c r="G30" s="19">
        <v>4.8326000000000001E-2</v>
      </c>
      <c r="H30" s="19">
        <v>0.10687000000000001</v>
      </c>
      <c r="I30" s="19">
        <v>0.18299000000000001</v>
      </c>
      <c r="J30" s="19">
        <v>0.24854999999999999</v>
      </c>
      <c r="K30" s="19">
        <v>0.29055999999999998</v>
      </c>
      <c r="L30" s="19">
        <v>0.28693999999999997</v>
      </c>
      <c r="M30" s="19">
        <v>0.25513999999999998</v>
      </c>
      <c r="N30" s="19">
        <v>0.25372</v>
      </c>
      <c r="O30" s="19">
        <v>0.26622000000000001</v>
      </c>
      <c r="P30" s="19">
        <v>0.32391999999999999</v>
      </c>
      <c r="Q30" s="19">
        <v>0.22112999999999999</v>
      </c>
      <c r="R30" s="19">
        <v>0.12273000000000001</v>
      </c>
      <c r="S30" s="19">
        <v>0</v>
      </c>
      <c r="T30" s="19">
        <v>0</v>
      </c>
      <c r="U30" s="19">
        <v>0</v>
      </c>
      <c r="V30" s="19">
        <v>0</v>
      </c>
      <c r="W30" s="19">
        <v>0</v>
      </c>
      <c r="X30" s="19">
        <v>0</v>
      </c>
      <c r="Y30" s="19">
        <v>0</v>
      </c>
      <c r="Z30" s="19">
        <v>0</v>
      </c>
      <c r="AA30" s="19">
        <v>0</v>
      </c>
      <c r="AB30" s="19">
        <v>0</v>
      </c>
      <c r="AC30" s="19">
        <v>0</v>
      </c>
      <c r="AD30" s="19">
        <v>0</v>
      </c>
      <c r="AE30" s="19">
        <v>0</v>
      </c>
      <c r="AF30" s="19">
        <v>0</v>
      </c>
      <c r="AG30" s="19">
        <v>0</v>
      </c>
      <c r="AH30" s="19">
        <v>0</v>
      </c>
      <c r="AI30" s="19">
        <v>0</v>
      </c>
      <c r="AJ30" s="19">
        <v>0</v>
      </c>
      <c r="AK30" s="19">
        <v>0</v>
      </c>
      <c r="AL30" s="19">
        <v>0</v>
      </c>
      <c r="AM30" s="19">
        <v>0</v>
      </c>
      <c r="AN30" s="19">
        <v>0</v>
      </c>
      <c r="AO30" s="19">
        <v>0</v>
      </c>
    </row>
    <row r="31" spans="1:41" ht="17.25" thickBot="1" x14ac:dyDescent="0.35"/>
    <row r="32" spans="1:41" ht="21" thickBot="1" x14ac:dyDescent="0.4">
      <c r="A32" s="43" t="s">
        <v>28</v>
      </c>
      <c r="B32" s="18" t="s">
        <v>23</v>
      </c>
      <c r="C32" s="18" t="s">
        <v>24</v>
      </c>
      <c r="D32" s="18" t="s">
        <v>25</v>
      </c>
      <c r="E32" s="18" t="s">
        <v>26</v>
      </c>
      <c r="F32" s="18">
        <v>2015</v>
      </c>
      <c r="G32" s="18">
        <v>2016</v>
      </c>
      <c r="H32" s="18">
        <v>2017</v>
      </c>
      <c r="I32" s="18">
        <v>2018</v>
      </c>
      <c r="J32" s="18">
        <v>2019</v>
      </c>
      <c r="K32" s="18">
        <v>2020</v>
      </c>
      <c r="L32" s="18">
        <v>2021</v>
      </c>
      <c r="M32" s="18">
        <v>2022</v>
      </c>
      <c r="N32" s="18">
        <v>2023</v>
      </c>
      <c r="O32" s="18">
        <v>2024</v>
      </c>
      <c r="P32" s="18">
        <v>2025</v>
      </c>
      <c r="Q32" s="18">
        <v>2026</v>
      </c>
      <c r="R32" s="18">
        <v>2027</v>
      </c>
      <c r="S32" s="18">
        <v>2028</v>
      </c>
      <c r="T32" s="18">
        <v>2029</v>
      </c>
      <c r="U32" s="18">
        <v>2030</v>
      </c>
      <c r="V32" s="18">
        <v>2031</v>
      </c>
      <c r="W32" s="18">
        <v>2032</v>
      </c>
      <c r="X32" s="18">
        <v>2033</v>
      </c>
      <c r="Y32" s="18">
        <v>2034</v>
      </c>
      <c r="Z32" s="18">
        <v>2035</v>
      </c>
      <c r="AA32" s="18">
        <v>2036</v>
      </c>
      <c r="AB32" s="18">
        <v>2037</v>
      </c>
      <c r="AC32" s="18">
        <v>2038</v>
      </c>
      <c r="AD32" s="18">
        <v>2039</v>
      </c>
      <c r="AE32" s="18">
        <v>2040</v>
      </c>
      <c r="AF32" s="18">
        <v>2041</v>
      </c>
      <c r="AG32" s="18">
        <v>2042</v>
      </c>
      <c r="AH32" s="18">
        <v>2043</v>
      </c>
      <c r="AI32" s="18">
        <v>2044</v>
      </c>
      <c r="AJ32" s="18">
        <v>2045</v>
      </c>
      <c r="AK32" s="18">
        <v>2046</v>
      </c>
      <c r="AL32" s="18">
        <v>2047</v>
      </c>
      <c r="AM32" s="18">
        <v>2048</v>
      </c>
      <c r="AN32" s="18">
        <v>2049</v>
      </c>
      <c r="AO32" s="18">
        <v>2050</v>
      </c>
    </row>
    <row r="33" spans="2:41" x14ac:dyDescent="0.3">
      <c r="B33" s="19" t="s">
        <v>151</v>
      </c>
      <c r="C33" s="19" t="s">
        <v>19</v>
      </c>
      <c r="D33" s="19" t="s">
        <v>144</v>
      </c>
      <c r="E33" s="19" t="s">
        <v>20</v>
      </c>
      <c r="F33" s="19">
        <v>1.1922E-4</v>
      </c>
      <c r="G33" s="19">
        <v>3.2737E-4</v>
      </c>
      <c r="H33" s="19">
        <v>7.3161000000000005E-4</v>
      </c>
      <c r="I33" s="19">
        <v>1.4679000000000001E-3</v>
      </c>
      <c r="J33" s="19">
        <v>4.3350000000000003E-3</v>
      </c>
      <c r="K33" s="19">
        <v>8.1408000000000001E-3</v>
      </c>
      <c r="L33" s="19">
        <v>8.5874000000000002E-3</v>
      </c>
      <c r="M33" s="19">
        <v>1.0267999999999999E-2</v>
      </c>
      <c r="N33" s="19">
        <v>1.3853000000000001E-2</v>
      </c>
      <c r="O33" s="19">
        <v>1.8241E-2</v>
      </c>
      <c r="P33" s="19">
        <v>4.7183000000000003E-2</v>
      </c>
      <c r="Q33" s="19">
        <v>7.8317999999999999E-2</v>
      </c>
      <c r="R33" s="19">
        <v>0.11408</v>
      </c>
      <c r="S33" s="19">
        <v>0.15729000000000001</v>
      </c>
      <c r="T33" s="19">
        <v>0.16697999999999999</v>
      </c>
      <c r="U33" s="19">
        <v>0.39524999999999999</v>
      </c>
      <c r="V33" s="19">
        <v>0.79856000000000005</v>
      </c>
      <c r="W33" s="19">
        <v>1.2850999999999999</v>
      </c>
      <c r="X33" s="19">
        <v>1.7831999999999999</v>
      </c>
      <c r="Y33" s="19">
        <v>2.2711000000000001</v>
      </c>
      <c r="Z33" s="19">
        <v>2.6896</v>
      </c>
      <c r="AA33" s="19">
        <v>3.0649000000000002</v>
      </c>
      <c r="AB33" s="19">
        <v>3.3959000000000001</v>
      </c>
      <c r="AC33" s="19">
        <v>3.6793</v>
      </c>
      <c r="AD33" s="19">
        <v>3.9146999999999998</v>
      </c>
      <c r="AE33" s="19">
        <v>4.1054000000000004</v>
      </c>
      <c r="AF33" s="19">
        <v>4.2584999999999997</v>
      </c>
      <c r="AG33" s="19">
        <v>4.3833000000000002</v>
      </c>
      <c r="AH33" s="19">
        <v>4.4901999999999997</v>
      </c>
      <c r="AI33" s="19">
        <v>4.5880999999999998</v>
      </c>
      <c r="AJ33" s="19">
        <v>4.6952999999999996</v>
      </c>
      <c r="AK33" s="19">
        <v>4.8051000000000004</v>
      </c>
      <c r="AL33" s="19">
        <v>4.9169999999999998</v>
      </c>
      <c r="AM33" s="19">
        <v>5.0296000000000003</v>
      </c>
      <c r="AN33" s="19">
        <v>5.1413000000000002</v>
      </c>
      <c r="AO33" s="19">
        <v>5.2507000000000001</v>
      </c>
    </row>
    <row r="34" spans="2:41" x14ac:dyDescent="0.3">
      <c r="B34" s="19" t="s">
        <v>151</v>
      </c>
      <c r="C34" s="19" t="s">
        <v>19</v>
      </c>
      <c r="D34" s="19" t="s">
        <v>145</v>
      </c>
      <c r="E34" s="19" t="s">
        <v>20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row>
    <row r="35" spans="2:41" x14ac:dyDescent="0.3">
      <c r="B35" s="19" t="s">
        <v>151</v>
      </c>
      <c r="C35" s="19" t="s">
        <v>19</v>
      </c>
      <c r="D35" s="19" t="s">
        <v>146</v>
      </c>
      <c r="E35" s="19" t="s">
        <v>20</v>
      </c>
      <c r="F35" s="19">
        <v>4.4238999999999997E-3</v>
      </c>
      <c r="G35" s="19">
        <v>8.2567000000000005E-3</v>
      </c>
      <c r="H35" s="19">
        <v>8.5436999999999996E-3</v>
      </c>
      <c r="I35" s="19">
        <v>9.8501000000000005E-3</v>
      </c>
      <c r="J35" s="19">
        <v>1.1107000000000001E-2</v>
      </c>
      <c r="K35" s="19">
        <v>1.242E-2</v>
      </c>
      <c r="L35" s="19">
        <v>4.2627999999999999E-2</v>
      </c>
      <c r="M35" s="19">
        <v>7.4593000000000007E-2</v>
      </c>
      <c r="N35" s="19">
        <v>0.11039</v>
      </c>
      <c r="O35" s="19">
        <v>0.15434</v>
      </c>
      <c r="P35" s="19">
        <v>0.14088000000000001</v>
      </c>
      <c r="Q35" s="19">
        <v>0.35211999999999999</v>
      </c>
      <c r="R35" s="19">
        <v>0.74543000000000004</v>
      </c>
      <c r="S35" s="19">
        <v>1.2284999999999999</v>
      </c>
      <c r="T35" s="19">
        <v>1.7730999999999999</v>
      </c>
      <c r="U35" s="19">
        <v>2.1088</v>
      </c>
      <c r="V35" s="19">
        <v>2.222</v>
      </c>
      <c r="W35" s="19">
        <v>2.234</v>
      </c>
      <c r="X35" s="19">
        <v>2.2161</v>
      </c>
      <c r="Y35" s="19">
        <v>2.1855000000000002</v>
      </c>
      <c r="Z35" s="19">
        <v>2.1957</v>
      </c>
      <c r="AA35" s="19">
        <v>2.2149999999999999</v>
      </c>
      <c r="AB35" s="19">
        <v>2.2403</v>
      </c>
      <c r="AC35" s="19">
        <v>2.2724000000000002</v>
      </c>
      <c r="AD35" s="19">
        <v>2.3126000000000002</v>
      </c>
      <c r="AE35" s="19">
        <v>2.3611</v>
      </c>
      <c r="AF35" s="19">
        <v>2.4287000000000001</v>
      </c>
      <c r="AG35" s="19">
        <v>2.5024999999999999</v>
      </c>
      <c r="AH35" s="19">
        <v>2.5771999999999999</v>
      </c>
      <c r="AI35" s="19">
        <v>2.6488</v>
      </c>
      <c r="AJ35" s="19">
        <v>2.7031000000000001</v>
      </c>
      <c r="AK35" s="19">
        <v>2.7494999999999998</v>
      </c>
      <c r="AL35" s="19">
        <v>2.7906</v>
      </c>
      <c r="AM35" s="19">
        <v>2.8288000000000002</v>
      </c>
      <c r="AN35" s="19">
        <v>2.8664000000000001</v>
      </c>
      <c r="AO35" s="19">
        <v>2.9054000000000002</v>
      </c>
    </row>
    <row r="36" spans="2:41" x14ac:dyDescent="0.3">
      <c r="B36" s="19" t="s">
        <v>151</v>
      </c>
      <c r="C36" s="19" t="s">
        <v>19</v>
      </c>
      <c r="D36" s="19" t="s">
        <v>147</v>
      </c>
      <c r="E36" s="19" t="s">
        <v>20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row>
    <row r="37" spans="2:41" x14ac:dyDescent="0.3">
      <c r="B37" s="19" t="s">
        <v>151</v>
      </c>
      <c r="C37" s="19" t="s">
        <v>21</v>
      </c>
      <c r="D37" s="19" t="s">
        <v>144</v>
      </c>
      <c r="E37" s="19" t="s">
        <v>20</v>
      </c>
      <c r="F37" s="19">
        <v>2.1486999999999998</v>
      </c>
      <c r="G37" s="19">
        <v>2.1520999999999999</v>
      </c>
      <c r="H37" s="19">
        <v>2.2019000000000002</v>
      </c>
      <c r="I37" s="19">
        <v>2.3083999999999998</v>
      </c>
      <c r="J37" s="19">
        <v>2.5949</v>
      </c>
      <c r="K37" s="19">
        <v>2.6998000000000002</v>
      </c>
      <c r="L37" s="19">
        <v>2.8088000000000002</v>
      </c>
      <c r="M37" s="19">
        <v>2.9123000000000001</v>
      </c>
      <c r="N37" s="19">
        <v>2.9843999999999999</v>
      </c>
      <c r="O37" s="19">
        <v>3.0333999999999999</v>
      </c>
      <c r="P37" s="19">
        <v>3.0278999999999998</v>
      </c>
      <c r="Q37" s="19">
        <v>2.9950000000000001</v>
      </c>
      <c r="R37" s="19">
        <v>2.9527999999999999</v>
      </c>
      <c r="S37" s="19">
        <v>2.9013</v>
      </c>
      <c r="T37" s="19">
        <v>2.8744000000000001</v>
      </c>
      <c r="U37" s="19">
        <v>2.5122</v>
      </c>
      <c r="V37" s="19">
        <v>2.1612</v>
      </c>
      <c r="W37" s="19">
        <v>1.8265</v>
      </c>
      <c r="X37" s="19">
        <v>1.5128999999999999</v>
      </c>
      <c r="Y37" s="19">
        <v>1.2246999999999999</v>
      </c>
      <c r="Z37" s="19">
        <v>0.96589999999999998</v>
      </c>
      <c r="AA37" s="19">
        <v>0.73997999999999997</v>
      </c>
      <c r="AB37" s="19">
        <v>0.54927000000000004</v>
      </c>
      <c r="AC37" s="19">
        <v>0.39445999999999998</v>
      </c>
      <c r="AD37" s="19">
        <v>0.27409</v>
      </c>
      <c r="AE37" s="19">
        <v>0.18459</v>
      </c>
      <c r="AF37" s="19">
        <v>0.12083000000000001</v>
      </c>
      <c r="AG37" s="19">
        <v>7.7196000000000001E-2</v>
      </c>
      <c r="AH37" s="19">
        <v>4.8335999999999997E-2</v>
      </c>
      <c r="AI37" s="19">
        <v>2.9786E-2</v>
      </c>
      <c r="AJ37" s="19">
        <v>1.8128999999999999E-2</v>
      </c>
      <c r="AK37" s="19">
        <v>1.093E-2</v>
      </c>
      <c r="AL37" s="19">
        <v>6.5443000000000003E-3</v>
      </c>
      <c r="AM37" s="19">
        <v>3.8972E-3</v>
      </c>
      <c r="AN37" s="19">
        <v>2.3108E-3</v>
      </c>
      <c r="AO37" s="19">
        <v>1.3637E-3</v>
      </c>
    </row>
    <row r="38" spans="2:41" x14ac:dyDescent="0.3">
      <c r="B38" s="19" t="s">
        <v>151</v>
      </c>
      <c r="C38" s="19" t="s">
        <v>21</v>
      </c>
      <c r="D38" s="19" t="s">
        <v>145</v>
      </c>
      <c r="E38" s="19" t="s">
        <v>20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row>
    <row r="39" spans="2:41" x14ac:dyDescent="0.3">
      <c r="B39" s="19" t="s">
        <v>151</v>
      </c>
      <c r="C39" s="19" t="s">
        <v>21</v>
      </c>
      <c r="D39" s="19" t="s">
        <v>146</v>
      </c>
      <c r="E39" s="19" t="s">
        <v>20</v>
      </c>
      <c r="F39" s="19">
        <v>1.5561</v>
      </c>
      <c r="G39" s="19">
        <v>1.6729000000000001</v>
      </c>
      <c r="H39" s="19">
        <v>1.7447999999999999</v>
      </c>
      <c r="I39" s="19">
        <v>1.7571000000000001</v>
      </c>
      <c r="J39" s="19">
        <v>1.5649999999999999</v>
      </c>
      <c r="K39" s="19">
        <v>1.5421</v>
      </c>
      <c r="L39" s="19">
        <v>1.4706999999999999</v>
      </c>
      <c r="M39" s="19">
        <v>1.3851</v>
      </c>
      <c r="N39" s="19">
        <v>1.3241000000000001</v>
      </c>
      <c r="O39" s="19">
        <v>1.2723</v>
      </c>
      <c r="P39" s="19">
        <v>1.2896000000000001</v>
      </c>
      <c r="Q39" s="19">
        <v>0.97377999999999998</v>
      </c>
      <c r="R39" s="19">
        <v>0.65588000000000002</v>
      </c>
      <c r="S39" s="19">
        <v>0.34062999999999999</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row>
    <row r="40" spans="2:41" x14ac:dyDescent="0.3">
      <c r="B40" s="19" t="s">
        <v>151</v>
      </c>
      <c r="C40" s="19" t="s">
        <v>21</v>
      </c>
      <c r="D40" s="19" t="s">
        <v>147</v>
      </c>
      <c r="E40" s="19" t="s">
        <v>20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row>
    <row r="41" spans="2:41" x14ac:dyDescent="0.3">
      <c r="B41" s="19" t="s">
        <v>151</v>
      </c>
      <c r="C41" s="19" t="s">
        <v>148</v>
      </c>
      <c r="D41" s="19" t="s">
        <v>144</v>
      </c>
      <c r="E41" s="19" t="s">
        <v>20</v>
      </c>
      <c r="F41" s="19">
        <v>0</v>
      </c>
      <c r="G41" s="19">
        <v>0</v>
      </c>
      <c r="H41" s="19">
        <v>0</v>
      </c>
      <c r="I41" s="19">
        <v>0</v>
      </c>
      <c r="J41" s="19">
        <v>0</v>
      </c>
      <c r="K41" s="19">
        <v>0</v>
      </c>
      <c r="L41" s="19">
        <v>0</v>
      </c>
      <c r="M41" s="19">
        <v>0</v>
      </c>
      <c r="N41" s="19">
        <v>1.0465E-2</v>
      </c>
      <c r="O41" s="19">
        <v>2.0730999999999999E-2</v>
      </c>
      <c r="P41" s="19">
        <v>3.1635000000000003E-2</v>
      </c>
      <c r="Q41" s="19">
        <v>5.8592999999999999E-2</v>
      </c>
      <c r="R41" s="19">
        <v>8.4463999999999997E-2</v>
      </c>
      <c r="S41" s="19">
        <v>0.11083</v>
      </c>
      <c r="T41" s="19">
        <v>0.13961000000000001</v>
      </c>
      <c r="U41" s="19">
        <v>0.13214999999999999</v>
      </c>
      <c r="V41" s="19">
        <v>0.12282</v>
      </c>
      <c r="W41" s="19">
        <v>0.11165</v>
      </c>
      <c r="X41" s="19">
        <v>9.8871000000000001E-2</v>
      </c>
      <c r="Y41" s="19">
        <v>8.4938E-2</v>
      </c>
      <c r="Z41" s="19">
        <v>7.0519999999999999E-2</v>
      </c>
      <c r="AA41" s="19">
        <v>5.6403000000000002E-2</v>
      </c>
      <c r="AB41" s="19">
        <v>4.3364E-2</v>
      </c>
      <c r="AC41" s="19">
        <v>3.2023999999999997E-2</v>
      </c>
      <c r="AD41" s="19">
        <v>2.274E-2</v>
      </c>
      <c r="AE41" s="19">
        <v>1.5568E-2</v>
      </c>
      <c r="AF41" s="19">
        <v>1.0317E-2</v>
      </c>
      <c r="AG41" s="19">
        <v>6.6512000000000003E-3</v>
      </c>
      <c r="AH41" s="19">
        <v>4.1922000000000001E-3</v>
      </c>
      <c r="AI41" s="19">
        <v>2.5956999999999998E-3</v>
      </c>
      <c r="AJ41" s="19">
        <v>1.5854E-3</v>
      </c>
      <c r="AK41" s="19">
        <v>9.5843999999999996E-4</v>
      </c>
      <c r="AL41" s="19">
        <v>5.7503999999999997E-4</v>
      </c>
      <c r="AM41" s="19">
        <v>3.4311999999999998E-4</v>
      </c>
      <c r="AN41" s="19">
        <v>2.0390999999999999E-4</v>
      </c>
      <c r="AO41" s="19">
        <v>1.2084E-4</v>
      </c>
    </row>
    <row r="42" spans="2:41" x14ac:dyDescent="0.3">
      <c r="B42" s="19" t="s">
        <v>151</v>
      </c>
      <c r="C42" s="19" t="s">
        <v>148</v>
      </c>
      <c r="D42" s="19" t="s">
        <v>145</v>
      </c>
      <c r="E42" s="19" t="s">
        <v>20</v>
      </c>
      <c r="F42" s="19">
        <v>0</v>
      </c>
      <c r="G42" s="19">
        <v>0</v>
      </c>
      <c r="H42" s="19">
        <v>0</v>
      </c>
      <c r="I42" s="19">
        <v>0</v>
      </c>
      <c r="J42" s="19">
        <v>0</v>
      </c>
      <c r="K42" s="19">
        <v>0</v>
      </c>
      <c r="L42" s="19">
        <v>0</v>
      </c>
      <c r="M42" s="19">
        <v>0</v>
      </c>
      <c r="N42" s="19">
        <v>0</v>
      </c>
      <c r="O42" s="19">
        <v>0</v>
      </c>
      <c r="P42" s="19">
        <v>0</v>
      </c>
      <c r="Q42" s="19">
        <v>0</v>
      </c>
      <c r="R42" s="19">
        <v>0</v>
      </c>
      <c r="S42" s="19">
        <v>0</v>
      </c>
      <c r="T42" s="19">
        <v>0</v>
      </c>
      <c r="U42" s="19">
        <v>0</v>
      </c>
      <c r="V42" s="19">
        <v>0</v>
      </c>
      <c r="W42" s="19">
        <v>0</v>
      </c>
      <c r="X42" s="19">
        <v>0</v>
      </c>
      <c r="Y42" s="19">
        <v>0</v>
      </c>
      <c r="Z42" s="19">
        <v>0</v>
      </c>
      <c r="AA42" s="19">
        <v>0</v>
      </c>
      <c r="AB42" s="19">
        <v>0</v>
      </c>
      <c r="AC42" s="19">
        <v>0</v>
      </c>
      <c r="AD42" s="19">
        <v>0</v>
      </c>
      <c r="AE42" s="19">
        <v>0</v>
      </c>
      <c r="AF42" s="19">
        <v>0</v>
      </c>
      <c r="AG42" s="19">
        <v>0</v>
      </c>
      <c r="AH42" s="19">
        <v>0</v>
      </c>
      <c r="AI42" s="19">
        <v>0</v>
      </c>
      <c r="AJ42" s="19">
        <v>0</v>
      </c>
      <c r="AK42" s="19">
        <v>0</v>
      </c>
      <c r="AL42" s="19">
        <v>0</v>
      </c>
      <c r="AM42" s="19">
        <v>0</v>
      </c>
      <c r="AN42" s="19">
        <v>0</v>
      </c>
      <c r="AO42" s="19">
        <v>0</v>
      </c>
    </row>
    <row r="43" spans="2:41" x14ac:dyDescent="0.3">
      <c r="B43" s="19" t="s">
        <v>151</v>
      </c>
      <c r="C43" s="19" t="s">
        <v>148</v>
      </c>
      <c r="D43" s="19" t="s">
        <v>146</v>
      </c>
      <c r="E43" s="19" t="s">
        <v>20</v>
      </c>
      <c r="F43" s="19">
        <v>0</v>
      </c>
      <c r="G43" s="19">
        <v>0</v>
      </c>
      <c r="H43" s="19">
        <v>0</v>
      </c>
      <c r="I43" s="19">
        <v>0</v>
      </c>
      <c r="J43" s="19">
        <v>1.0798E-2</v>
      </c>
      <c r="K43" s="19">
        <v>2.1611999999999999E-2</v>
      </c>
      <c r="L43" s="19">
        <v>3.338E-2</v>
      </c>
      <c r="M43" s="19">
        <v>6.2118E-2</v>
      </c>
      <c r="N43" s="19">
        <v>8.0125000000000002E-2</v>
      </c>
      <c r="O43" s="19">
        <v>9.9908999999999998E-2</v>
      </c>
      <c r="P43" s="19">
        <v>0.12285</v>
      </c>
      <c r="Q43" s="19">
        <v>9.3912999999999996E-2</v>
      </c>
      <c r="R43" s="19">
        <v>6.5075999999999995E-2</v>
      </c>
      <c r="S43" s="19">
        <v>3.4497E-2</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row>
    <row r="44" spans="2:41" x14ac:dyDescent="0.3">
      <c r="B44" s="19" t="s">
        <v>151</v>
      </c>
      <c r="C44" s="19" t="s">
        <v>148</v>
      </c>
      <c r="D44" s="19" t="s">
        <v>147</v>
      </c>
      <c r="E44" s="19" t="s">
        <v>20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row>
    <row r="45" spans="2:41" x14ac:dyDescent="0.3">
      <c r="B45" s="19" t="s">
        <v>151</v>
      </c>
      <c r="C45" s="19" t="s">
        <v>149</v>
      </c>
      <c r="D45" s="19" t="s">
        <v>144</v>
      </c>
      <c r="E45" s="19" t="s">
        <v>20</v>
      </c>
      <c r="F45" s="19">
        <v>0</v>
      </c>
      <c r="G45" s="19">
        <v>0</v>
      </c>
      <c r="H45" s="19">
        <v>0</v>
      </c>
      <c r="I45" s="19">
        <v>0</v>
      </c>
      <c r="J45" s="19">
        <v>0</v>
      </c>
      <c r="K45" s="19">
        <v>0</v>
      </c>
      <c r="L45" s="19">
        <v>0</v>
      </c>
      <c r="M45" s="19">
        <v>0</v>
      </c>
      <c r="N45" s="19">
        <v>0</v>
      </c>
      <c r="O45" s="19">
        <v>0</v>
      </c>
      <c r="P45" s="19">
        <v>0</v>
      </c>
      <c r="Q45" s="19">
        <v>0</v>
      </c>
      <c r="R45" s="44">
        <v>2.3165000000000001E-7</v>
      </c>
      <c r="S45" s="44">
        <v>6.5441999999999995E-7</v>
      </c>
      <c r="T45" s="44">
        <v>3.2849999999999999E-5</v>
      </c>
      <c r="U45" s="44">
        <v>3.2097000000000001E-5</v>
      </c>
      <c r="V45" s="44">
        <v>3.1021E-5</v>
      </c>
      <c r="W45" s="44">
        <v>2.9544999999999999E-5</v>
      </c>
      <c r="X45" s="44">
        <v>2.76E-5</v>
      </c>
      <c r="Y45" s="44">
        <v>2.5151E-5</v>
      </c>
      <c r="Z45" s="44">
        <v>2.2223000000000001E-5</v>
      </c>
      <c r="AA45" s="44">
        <v>1.8924999999999999E-5</v>
      </c>
      <c r="AB45" s="44">
        <v>1.5454000000000001E-5</v>
      </c>
      <c r="AC45" s="44">
        <v>1.206E-5</v>
      </c>
      <c r="AD45" s="44">
        <v>8.9868000000000001E-6</v>
      </c>
      <c r="AE45" s="44">
        <v>6.4060000000000002E-6</v>
      </c>
      <c r="AF45" s="44">
        <v>4.386E-6</v>
      </c>
      <c r="AG45" s="44">
        <v>2.9003999999999998E-6</v>
      </c>
      <c r="AH45" s="44">
        <v>1.8639000000000001E-6</v>
      </c>
      <c r="AI45" s="44">
        <v>1.1709000000000001E-6</v>
      </c>
      <c r="AJ45" s="44">
        <v>7.2282999999999997E-7</v>
      </c>
      <c r="AK45" s="44">
        <v>4.4037999999999998E-7</v>
      </c>
      <c r="AL45" s="44">
        <v>2.657E-7</v>
      </c>
      <c r="AM45" s="44">
        <v>1.5916999999999999E-7</v>
      </c>
      <c r="AN45" s="44">
        <v>9.4863999999999995E-8</v>
      </c>
      <c r="AO45" s="44">
        <v>5.6331000000000003E-8</v>
      </c>
    </row>
    <row r="46" spans="2:41" x14ac:dyDescent="0.3">
      <c r="B46" s="19" t="s">
        <v>151</v>
      </c>
      <c r="C46" s="19" t="s">
        <v>149</v>
      </c>
      <c r="D46" s="19" t="s">
        <v>145</v>
      </c>
      <c r="E46" s="19" t="s">
        <v>20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row>
    <row r="47" spans="2:41" x14ac:dyDescent="0.3">
      <c r="B47" s="19" t="s">
        <v>151</v>
      </c>
      <c r="C47" s="19" t="s">
        <v>149</v>
      </c>
      <c r="D47" s="19" t="s">
        <v>146</v>
      </c>
      <c r="E47" s="19" t="s">
        <v>20</v>
      </c>
      <c r="F47" s="19">
        <v>0</v>
      </c>
      <c r="G47" s="19">
        <v>0</v>
      </c>
      <c r="H47" s="19">
        <v>0</v>
      </c>
      <c r="I47" s="19">
        <v>0</v>
      </c>
      <c r="J47" s="19">
        <v>0</v>
      </c>
      <c r="K47" s="19">
        <v>0</v>
      </c>
      <c r="L47" s="19">
        <v>0</v>
      </c>
      <c r="M47" s="19">
        <v>0</v>
      </c>
      <c r="N47" s="44">
        <v>2.3901999999999998E-7</v>
      </c>
      <c r="O47" s="44">
        <v>6.8014E-7</v>
      </c>
      <c r="P47" s="44">
        <v>3.3915000000000003E-5</v>
      </c>
      <c r="Q47" s="44">
        <v>3.3840999999999997E-5</v>
      </c>
      <c r="R47" s="44">
        <v>3.3433999999999999E-5</v>
      </c>
      <c r="S47" s="44">
        <v>3.2697999999999998E-5</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row>
    <row r="48" spans="2:41" x14ac:dyDescent="0.3">
      <c r="B48" s="19" t="s">
        <v>151</v>
      </c>
      <c r="C48" s="19" t="s">
        <v>149</v>
      </c>
      <c r="D48" s="19" t="s">
        <v>147</v>
      </c>
      <c r="E48" s="19" t="s">
        <v>20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row>
    <row r="49" spans="1:41" x14ac:dyDescent="0.3">
      <c r="B49" s="19" t="s">
        <v>151</v>
      </c>
      <c r="C49" s="19" t="s">
        <v>22</v>
      </c>
      <c r="D49" s="19" t="s">
        <v>144</v>
      </c>
      <c r="E49" s="19" t="s">
        <v>20</v>
      </c>
      <c r="F49" s="19">
        <v>6.0928999999999997E-2</v>
      </c>
      <c r="G49" s="19">
        <v>4.8760999999999999E-2</v>
      </c>
      <c r="H49" s="19">
        <v>3.8365999999999997E-2</v>
      </c>
      <c r="I49" s="19">
        <v>2.9600999999999999E-2</v>
      </c>
      <c r="J49" s="19">
        <v>2.2334E-2</v>
      </c>
      <c r="K49" s="19">
        <v>1.6433E-2</v>
      </c>
      <c r="L49" s="19">
        <v>1.1768000000000001E-2</v>
      </c>
      <c r="M49" s="19">
        <v>8.1918000000000008E-3</v>
      </c>
      <c r="N49" s="19">
        <v>5.5437999999999998E-3</v>
      </c>
      <c r="O49" s="19">
        <v>3.6516999999999999E-3</v>
      </c>
      <c r="P49" s="19">
        <v>2.0812000000000001E-2</v>
      </c>
      <c r="Q49" s="19">
        <v>3.7567000000000003E-2</v>
      </c>
      <c r="R49" s="19">
        <v>5.4424E-2</v>
      </c>
      <c r="S49" s="19">
        <v>7.1244000000000002E-2</v>
      </c>
      <c r="T49" s="19">
        <v>8.9348999999999998E-2</v>
      </c>
      <c r="U49" s="19">
        <v>8.4869E-2</v>
      </c>
      <c r="V49" s="19">
        <v>7.9194000000000001E-2</v>
      </c>
      <c r="W49" s="19">
        <v>7.2263999999999995E-2</v>
      </c>
      <c r="X49" s="19">
        <v>6.4182000000000003E-2</v>
      </c>
      <c r="Y49" s="19">
        <v>5.5237000000000001E-2</v>
      </c>
      <c r="Z49" s="19">
        <v>4.5886000000000003E-2</v>
      </c>
      <c r="AA49" s="19">
        <v>3.6681999999999999E-2</v>
      </c>
      <c r="AB49" s="19">
        <v>2.8167999999999999E-2</v>
      </c>
      <c r="AC49" s="19">
        <v>2.077E-2</v>
      </c>
      <c r="AD49" s="19">
        <v>1.4725E-2</v>
      </c>
      <c r="AE49" s="19">
        <v>1.0066E-2</v>
      </c>
      <c r="AF49" s="19">
        <v>6.6630999999999999E-3</v>
      </c>
      <c r="AG49" s="19">
        <v>4.2912999999999996E-3</v>
      </c>
      <c r="AH49" s="19">
        <v>2.7027000000000002E-3</v>
      </c>
      <c r="AI49" s="19">
        <v>1.6724999999999999E-3</v>
      </c>
      <c r="AJ49" s="19">
        <v>1.0211E-3</v>
      </c>
      <c r="AK49" s="19">
        <v>6.1709000000000004E-4</v>
      </c>
      <c r="AL49" s="19">
        <v>3.7016000000000002E-4</v>
      </c>
      <c r="AM49" s="19">
        <v>2.2083000000000001E-4</v>
      </c>
      <c r="AN49" s="19">
        <v>1.3122000000000001E-4</v>
      </c>
      <c r="AO49" s="44">
        <v>7.7757999999999997E-5</v>
      </c>
    </row>
    <row r="50" spans="1:41" x14ac:dyDescent="0.3">
      <c r="B50" s="19" t="s">
        <v>151</v>
      </c>
      <c r="C50" s="19" t="s">
        <v>22</v>
      </c>
      <c r="D50" s="19" t="s">
        <v>145</v>
      </c>
      <c r="E50" s="19" t="s">
        <v>20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row>
    <row r="51" spans="1:41" x14ac:dyDescent="0.3">
      <c r="B51" s="19" t="s">
        <v>151</v>
      </c>
      <c r="C51" s="19" t="s">
        <v>22</v>
      </c>
      <c r="D51" s="19" t="s">
        <v>146</v>
      </c>
      <c r="E51" s="19" t="s">
        <v>20</v>
      </c>
      <c r="F51" s="19">
        <v>0</v>
      </c>
      <c r="G51" s="19">
        <v>0</v>
      </c>
      <c r="H51" s="19">
        <v>0</v>
      </c>
      <c r="I51" s="19">
        <v>0</v>
      </c>
      <c r="J51" s="19">
        <v>0</v>
      </c>
      <c r="K51" s="19">
        <v>0</v>
      </c>
      <c r="L51" s="19">
        <v>1.9051999999999999E-2</v>
      </c>
      <c r="M51" s="19">
        <v>3.7629000000000003E-2</v>
      </c>
      <c r="N51" s="19">
        <v>5.6507000000000002E-2</v>
      </c>
      <c r="O51" s="19">
        <v>7.5804999999999997E-2</v>
      </c>
      <c r="P51" s="19">
        <v>7.8673999999999994E-2</v>
      </c>
      <c r="Q51" s="19">
        <v>6.0040999999999997E-2</v>
      </c>
      <c r="R51" s="19">
        <v>4.1048000000000001E-2</v>
      </c>
      <c r="S51" s="19">
        <v>2.1562000000000001E-2</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row>
    <row r="52" spans="1:41" x14ac:dyDescent="0.3">
      <c r="B52" s="19" t="s">
        <v>151</v>
      </c>
      <c r="C52" s="19" t="s">
        <v>22</v>
      </c>
      <c r="D52" s="19" t="s">
        <v>147</v>
      </c>
      <c r="E52" s="19" t="s">
        <v>20</v>
      </c>
      <c r="F52" s="19">
        <v>0</v>
      </c>
      <c r="G52" s="19">
        <v>0</v>
      </c>
      <c r="H52" s="19">
        <v>0</v>
      </c>
      <c r="I52" s="19">
        <v>0</v>
      </c>
      <c r="J52" s="19">
        <v>0</v>
      </c>
      <c r="K52" s="19">
        <v>0</v>
      </c>
      <c r="L52" s="19">
        <v>0</v>
      </c>
      <c r="M52" s="19">
        <v>0</v>
      </c>
      <c r="N52" s="19">
        <v>0</v>
      </c>
      <c r="O52" s="19">
        <v>0</v>
      </c>
      <c r="P52" s="19">
        <v>0</v>
      </c>
      <c r="Q52" s="19">
        <v>0</v>
      </c>
      <c r="R52" s="19">
        <v>0</v>
      </c>
      <c r="S52" s="19">
        <v>0</v>
      </c>
      <c r="T52" s="19">
        <v>0</v>
      </c>
      <c r="U52" s="19">
        <v>0</v>
      </c>
      <c r="V52" s="19">
        <v>0</v>
      </c>
      <c r="W52" s="19">
        <v>0</v>
      </c>
      <c r="X52" s="19">
        <v>0</v>
      </c>
      <c r="Y52" s="19">
        <v>0</v>
      </c>
      <c r="Z52" s="19">
        <v>0</v>
      </c>
      <c r="AA52" s="19">
        <v>0</v>
      </c>
      <c r="AB52" s="19">
        <v>0</v>
      </c>
      <c r="AC52" s="19">
        <v>0</v>
      </c>
      <c r="AD52" s="19">
        <v>0</v>
      </c>
      <c r="AE52" s="19">
        <v>0</v>
      </c>
      <c r="AF52" s="19">
        <v>0</v>
      </c>
      <c r="AG52" s="19">
        <v>0</v>
      </c>
      <c r="AH52" s="19">
        <v>0</v>
      </c>
      <c r="AI52" s="19">
        <v>0</v>
      </c>
      <c r="AJ52" s="19">
        <v>0</v>
      </c>
      <c r="AK52" s="19">
        <v>0</v>
      </c>
      <c r="AL52" s="19">
        <v>0</v>
      </c>
      <c r="AM52" s="19">
        <v>0</v>
      </c>
      <c r="AN52" s="19">
        <v>0</v>
      </c>
      <c r="AO52" s="19">
        <v>0</v>
      </c>
    </row>
    <row r="53" spans="1:41" x14ac:dyDescent="0.3">
      <c r="B53" s="19" t="s">
        <v>151</v>
      </c>
      <c r="C53" s="19" t="s">
        <v>150</v>
      </c>
      <c r="D53" s="19" t="s">
        <v>144</v>
      </c>
      <c r="E53" s="19" t="s">
        <v>20</v>
      </c>
      <c r="F53" s="19">
        <v>0</v>
      </c>
      <c r="G53" s="19">
        <v>0</v>
      </c>
      <c r="H53" s="19">
        <v>0</v>
      </c>
      <c r="I53" s="19">
        <v>0</v>
      </c>
      <c r="J53" s="19">
        <v>0</v>
      </c>
      <c r="K53" s="19">
        <v>0</v>
      </c>
      <c r="L53" s="19">
        <v>0</v>
      </c>
      <c r="M53" s="19">
        <v>0</v>
      </c>
      <c r="N53" s="19">
        <v>9.7018E-3</v>
      </c>
      <c r="O53" s="19">
        <v>2.8947000000000001E-2</v>
      </c>
      <c r="P53" s="19">
        <v>4.5852999999999998E-2</v>
      </c>
      <c r="Q53" s="19">
        <v>6.1316000000000002E-2</v>
      </c>
      <c r="R53" s="19">
        <v>7.6231999999999994E-2</v>
      </c>
      <c r="S53" s="19">
        <v>9.2337000000000002E-2</v>
      </c>
      <c r="T53" s="19">
        <v>0.11889</v>
      </c>
      <c r="U53" s="19">
        <v>0.11176</v>
      </c>
      <c r="V53" s="19">
        <v>0.10304000000000001</v>
      </c>
      <c r="W53" s="19">
        <v>9.2854999999999993E-2</v>
      </c>
      <c r="X53" s="19">
        <v>8.1508999999999998E-2</v>
      </c>
      <c r="Y53" s="19">
        <v>6.9468000000000002E-2</v>
      </c>
      <c r="Z53" s="19">
        <v>5.7305000000000002E-2</v>
      </c>
      <c r="AA53" s="19">
        <v>4.5629000000000003E-2</v>
      </c>
      <c r="AB53" s="19">
        <v>3.4994999999999998E-2</v>
      </c>
      <c r="AC53" s="19">
        <v>2.5825000000000001E-2</v>
      </c>
      <c r="AD53" s="19">
        <v>1.8346999999999999E-2</v>
      </c>
      <c r="AE53" s="19">
        <v>1.2574999999999999E-2</v>
      </c>
      <c r="AF53" s="19">
        <v>8.3458000000000004E-3</v>
      </c>
      <c r="AG53" s="19">
        <v>5.3879000000000002E-3</v>
      </c>
      <c r="AH53" s="19">
        <v>3.4001999999999999E-3</v>
      </c>
      <c r="AI53" s="19">
        <v>2.1075E-3</v>
      </c>
      <c r="AJ53" s="19">
        <v>1.2882E-3</v>
      </c>
      <c r="AK53" s="19">
        <v>7.7926000000000004E-4</v>
      </c>
      <c r="AL53" s="19">
        <v>4.6775000000000001E-4</v>
      </c>
      <c r="AM53" s="19">
        <v>2.7919000000000002E-4</v>
      </c>
      <c r="AN53" s="19">
        <v>1.6595999999999999E-4</v>
      </c>
      <c r="AO53" s="44">
        <v>9.8366E-5</v>
      </c>
    </row>
    <row r="54" spans="1:41" x14ac:dyDescent="0.3">
      <c r="B54" s="19" t="s">
        <v>151</v>
      </c>
      <c r="C54" s="19" t="s">
        <v>150</v>
      </c>
      <c r="D54" s="19" t="s">
        <v>145</v>
      </c>
      <c r="E54" s="19" t="s">
        <v>20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row>
    <row r="55" spans="1:41" x14ac:dyDescent="0.3">
      <c r="B55" s="19" t="s">
        <v>151</v>
      </c>
      <c r="C55" s="19" t="s">
        <v>150</v>
      </c>
      <c r="D55" s="19" t="s">
        <v>146</v>
      </c>
      <c r="E55" s="19" t="s">
        <v>20</v>
      </c>
      <c r="F55" s="19">
        <v>0</v>
      </c>
      <c r="G55" s="19">
        <v>0</v>
      </c>
      <c r="H55" s="19">
        <v>0</v>
      </c>
      <c r="I55" s="19">
        <v>0</v>
      </c>
      <c r="J55" s="19">
        <v>1.001E-2</v>
      </c>
      <c r="K55" s="19">
        <v>3.0072999999999999E-2</v>
      </c>
      <c r="L55" s="19">
        <v>4.8202000000000002E-2</v>
      </c>
      <c r="M55" s="19">
        <v>6.5434999999999993E-2</v>
      </c>
      <c r="N55" s="19">
        <v>7.3134000000000005E-2</v>
      </c>
      <c r="O55" s="19">
        <v>7.3404999999999998E-2</v>
      </c>
      <c r="P55" s="19">
        <v>8.7845000000000006E-2</v>
      </c>
      <c r="Q55" s="19">
        <v>7.0332000000000006E-2</v>
      </c>
      <c r="R55" s="19">
        <v>5.2415000000000003E-2</v>
      </c>
      <c r="S55" s="19">
        <v>3.2127999999999997E-2</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row>
    <row r="56" spans="1:41" x14ac:dyDescent="0.3">
      <c r="B56" s="19" t="s">
        <v>151</v>
      </c>
      <c r="C56" s="19" t="s">
        <v>150</v>
      </c>
      <c r="D56" s="19" t="s">
        <v>147</v>
      </c>
      <c r="E56" s="19" t="s">
        <v>20</v>
      </c>
      <c r="F56" s="19">
        <v>0</v>
      </c>
      <c r="G56" s="19">
        <v>0</v>
      </c>
      <c r="H56" s="19">
        <v>0</v>
      </c>
      <c r="I56" s="19">
        <v>0</v>
      </c>
      <c r="J56" s="19">
        <v>0</v>
      </c>
      <c r="K56" s="19">
        <v>0</v>
      </c>
      <c r="L56" s="19">
        <v>0</v>
      </c>
      <c r="M56" s="19">
        <v>0</v>
      </c>
      <c r="N56" s="19">
        <v>0</v>
      </c>
      <c r="O56" s="19">
        <v>0</v>
      </c>
      <c r="P56" s="19">
        <v>0</v>
      </c>
      <c r="Q56" s="19">
        <v>0</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row>
    <row r="57" spans="1:41" ht="17.25" thickBot="1" x14ac:dyDescent="0.35"/>
    <row r="58" spans="1:41" ht="21" thickBot="1" x14ac:dyDescent="0.4">
      <c r="A58" s="43" t="s">
        <v>29</v>
      </c>
      <c r="B58" s="18" t="s">
        <v>24</v>
      </c>
      <c r="C58" s="18" t="s">
        <v>26</v>
      </c>
      <c r="D58" s="18">
        <v>2015</v>
      </c>
      <c r="E58" s="18">
        <v>2016</v>
      </c>
      <c r="F58" s="18">
        <v>2017</v>
      </c>
      <c r="G58" s="18">
        <v>2018</v>
      </c>
      <c r="H58" s="18">
        <v>2019</v>
      </c>
      <c r="I58" s="18">
        <v>2020</v>
      </c>
      <c r="J58" s="18">
        <v>2021</v>
      </c>
      <c r="K58" s="18">
        <v>2022</v>
      </c>
      <c r="L58" s="18">
        <v>2023</v>
      </c>
      <c r="M58" s="18">
        <v>2024</v>
      </c>
      <c r="N58" s="18">
        <v>2025</v>
      </c>
      <c r="O58" s="18">
        <v>2026</v>
      </c>
      <c r="P58" s="18">
        <v>2027</v>
      </c>
      <c r="Q58" s="18">
        <v>2028</v>
      </c>
      <c r="R58" s="18">
        <v>2029</v>
      </c>
      <c r="S58" s="18">
        <v>2030</v>
      </c>
      <c r="T58" s="18">
        <v>2031</v>
      </c>
      <c r="U58" s="18">
        <v>2032</v>
      </c>
      <c r="V58" s="18">
        <v>2033</v>
      </c>
      <c r="W58" s="18">
        <v>2034</v>
      </c>
      <c r="X58" s="18">
        <v>2035</v>
      </c>
      <c r="Y58" s="18">
        <v>2036</v>
      </c>
      <c r="Z58" s="18">
        <v>2037</v>
      </c>
      <c r="AA58" s="18">
        <v>2038</v>
      </c>
      <c r="AB58" s="18">
        <v>2039</v>
      </c>
      <c r="AC58" s="18">
        <v>2040</v>
      </c>
      <c r="AD58" s="18">
        <v>2041</v>
      </c>
      <c r="AE58" s="18">
        <v>2042</v>
      </c>
      <c r="AF58" s="18">
        <v>2043</v>
      </c>
      <c r="AG58" s="18">
        <v>2044</v>
      </c>
      <c r="AH58" s="18">
        <v>2045</v>
      </c>
      <c r="AI58" s="18">
        <v>2046</v>
      </c>
      <c r="AJ58" s="18">
        <v>2047</v>
      </c>
      <c r="AK58" s="18">
        <v>2048</v>
      </c>
      <c r="AL58" s="18">
        <v>2049</v>
      </c>
      <c r="AM58" s="18">
        <v>2050</v>
      </c>
    </row>
    <row r="59" spans="1:41" x14ac:dyDescent="0.3">
      <c r="B59" s="19" t="s">
        <v>19</v>
      </c>
      <c r="C59" s="19" t="s">
        <v>20</v>
      </c>
      <c r="D59" s="45">
        <f>SUMIFS(F$7:F$56,$C$7:$C$56,$B59)</f>
        <v>7.2951019999999991E-2</v>
      </c>
      <c r="E59" s="45">
        <f t="shared" ref="E59:M59" si="0">SUMIFS(G$7:G$56,$C$7:$C$56,$B59)</f>
        <v>0.16731727000000002</v>
      </c>
      <c r="F59" s="45">
        <f t="shared" si="0"/>
        <v>0.39972931</v>
      </c>
      <c r="G59" s="45">
        <f t="shared" si="0"/>
        <v>0.84782299999999988</v>
      </c>
      <c r="H59" s="45">
        <f t="shared" si="0"/>
        <v>1.476202</v>
      </c>
      <c r="I59" s="45">
        <f t="shared" si="0"/>
        <v>2.1199108</v>
      </c>
      <c r="J59" s="45">
        <f t="shared" si="0"/>
        <v>3.2941853999999999</v>
      </c>
      <c r="K59" s="45">
        <f t="shared" si="0"/>
        <v>4.6403910000000002</v>
      </c>
      <c r="L59" s="45">
        <f t="shared" si="0"/>
        <v>5.895802999999999</v>
      </c>
      <c r="M59" s="45">
        <f t="shared" si="0"/>
        <v>7.106751</v>
      </c>
      <c r="N59" s="45">
        <f t="shared" ref="N59:W59" si="1">SUMIFS(P$7:P$56,$C$7:$C$56,$B59)</f>
        <v>7.9216429999999995</v>
      </c>
      <c r="O59" s="45">
        <f t="shared" si="1"/>
        <v>10.578017999999998</v>
      </c>
      <c r="P59" s="45">
        <f t="shared" si="1"/>
        <v>13.76591</v>
      </c>
      <c r="Q59" s="45">
        <f t="shared" si="1"/>
        <v>17.072990000000001</v>
      </c>
      <c r="R59" s="45">
        <f t="shared" si="1"/>
        <v>20.495079999999998</v>
      </c>
      <c r="S59" s="45">
        <f t="shared" si="1"/>
        <v>23.67775</v>
      </c>
      <c r="T59" s="45">
        <f t="shared" si="1"/>
        <v>26.65016</v>
      </c>
      <c r="U59" s="45">
        <f t="shared" si="1"/>
        <v>29.516300000000001</v>
      </c>
      <c r="V59" s="45">
        <f t="shared" si="1"/>
        <v>32.133699999999997</v>
      </c>
      <c r="W59" s="45">
        <f t="shared" si="1"/>
        <v>34.517399999999995</v>
      </c>
      <c r="X59" s="45">
        <f t="shared" ref="X59:AG59" si="2">SUMIFS(Z$7:Z$56,$C$7:$C$56,$B59)</f>
        <v>36.709000000000003</v>
      </c>
      <c r="Y59" s="45">
        <f t="shared" si="2"/>
        <v>38.61345</v>
      </c>
      <c r="Z59" s="45">
        <f t="shared" si="2"/>
        <v>40.255459999999992</v>
      </c>
      <c r="AA59" s="45">
        <f t="shared" si="2"/>
        <v>41.686589999999995</v>
      </c>
      <c r="AB59" s="45">
        <f t="shared" si="2"/>
        <v>42.883200000000002</v>
      </c>
      <c r="AC59" s="45">
        <f t="shared" si="2"/>
        <v>43.891890000000004</v>
      </c>
      <c r="AD59" s="45">
        <f t="shared" si="2"/>
        <v>44.899190000000004</v>
      </c>
      <c r="AE59" s="45">
        <f t="shared" si="2"/>
        <v>45.780700000000003</v>
      </c>
      <c r="AF59" s="45">
        <f t="shared" si="2"/>
        <v>46.575349999999993</v>
      </c>
      <c r="AG59" s="45">
        <f t="shared" si="2"/>
        <v>47.317159999999994</v>
      </c>
      <c r="AH59" s="45">
        <f t="shared" ref="AH59:AM59" si="3">SUMIFS(AJ$7:AJ$56,$C$7:$C$56,$B59)</f>
        <v>48.00723</v>
      </c>
      <c r="AI59" s="45">
        <f t="shared" si="3"/>
        <v>48.668709999999997</v>
      </c>
      <c r="AJ59" s="45">
        <f t="shared" si="3"/>
        <v>49.31765</v>
      </c>
      <c r="AK59" s="45">
        <f t="shared" si="3"/>
        <v>49.945820000000012</v>
      </c>
      <c r="AL59" s="45">
        <f t="shared" si="3"/>
        <v>50.567639999999997</v>
      </c>
      <c r="AM59" s="45">
        <f t="shared" si="3"/>
        <v>51.18824</v>
      </c>
    </row>
    <row r="60" spans="1:41" x14ac:dyDescent="0.3">
      <c r="B60" s="19" t="s">
        <v>131</v>
      </c>
      <c r="C60" s="19" t="s">
        <v>20</v>
      </c>
      <c r="D60" s="45">
        <f>SUMIFS(F$7:F$30,$C$7:$C$30,"&lt;&gt;"&amp;$B$59)+SUMIFS(F$33:F$56,$C$33:$C$56,"&lt;&gt;"&amp;$B$59)</f>
        <v>33.549896999999994</v>
      </c>
      <c r="E60" s="45">
        <f t="shared" ref="E60:AM60" si="4">SUMIFS(G$7:G$30,$C$7:$C$30,"&lt;&gt;"&amp;$B$59)+SUMIFS(G$33:G$56,$C$33:$C$56,"&lt;&gt;"&amp;$B$59)</f>
        <v>33.858502532000003</v>
      </c>
      <c r="F60" s="45">
        <f t="shared" si="4"/>
        <v>34.027821459999998</v>
      </c>
      <c r="G60" s="45">
        <f t="shared" si="4"/>
        <v>33.982569300000002</v>
      </c>
      <c r="H60" s="45">
        <f t="shared" si="4"/>
        <v>33.7563557</v>
      </c>
      <c r="I60" s="45">
        <f t="shared" si="4"/>
        <v>33.513816346600002</v>
      </c>
      <c r="J60" s="45">
        <f t="shared" si="4"/>
        <v>32.837683792</v>
      </c>
      <c r="K60" s="45">
        <f t="shared" si="4"/>
        <v>31.989547878299998</v>
      </c>
      <c r="L60" s="45">
        <f t="shared" si="4"/>
        <v>31.231588044919999</v>
      </c>
      <c r="M60" s="45">
        <f t="shared" si="4"/>
        <v>30.517829140140002</v>
      </c>
      <c r="N60" s="45">
        <f t="shared" si="4"/>
        <v>30.200289709999996</v>
      </c>
      <c r="O60" s="45">
        <f t="shared" si="4"/>
        <v>27.444968736099998</v>
      </c>
      <c r="P60" s="45">
        <f t="shared" si="4"/>
        <v>24.675933930650004</v>
      </c>
      <c r="Q60" s="45">
        <f t="shared" si="4"/>
        <v>21.923200792419998</v>
      </c>
      <c r="R60" s="45">
        <f t="shared" si="4"/>
        <v>19.220610870000002</v>
      </c>
      <c r="S60" s="45">
        <f t="shared" si="4"/>
        <v>16.603726757</v>
      </c>
      <c r="T60" s="45">
        <f t="shared" si="4"/>
        <v>14.108884301</v>
      </c>
      <c r="U60" s="45">
        <f t="shared" si="4"/>
        <v>11.772278674999999</v>
      </c>
      <c r="V60" s="45">
        <f t="shared" si="4"/>
        <v>9.6277584400000009</v>
      </c>
      <c r="W60" s="45">
        <f t="shared" si="4"/>
        <v>7.7049645210000008</v>
      </c>
      <c r="X60" s="45">
        <f t="shared" si="4"/>
        <v>6.0258370529999992</v>
      </c>
      <c r="Y60" s="45">
        <f t="shared" si="4"/>
        <v>4.6006952060000001</v>
      </c>
      <c r="Z60" s="45">
        <f t="shared" si="4"/>
        <v>3.427535078</v>
      </c>
      <c r="AA60" s="45">
        <f t="shared" si="4"/>
        <v>2.4920465409999997</v>
      </c>
      <c r="AB60" s="45">
        <f t="shared" si="4"/>
        <v>1.7698221608</v>
      </c>
      <c r="AC60" s="45">
        <f t="shared" si="4"/>
        <v>1.2298381409999999</v>
      </c>
      <c r="AD60" s="45">
        <f t="shared" si="4"/>
        <v>0.83826123899999994</v>
      </c>
      <c r="AE60" s="45">
        <f t="shared" si="4"/>
        <v>0.56207375439999996</v>
      </c>
      <c r="AF60" s="45">
        <f t="shared" si="4"/>
        <v>0.37191176140000004</v>
      </c>
      <c r="AG60" s="45">
        <f t="shared" si="4"/>
        <v>0.2435504194</v>
      </c>
      <c r="AH60" s="45">
        <f t="shared" si="4"/>
        <v>0.15825175243</v>
      </c>
      <c r="AI60" s="45">
        <f t="shared" si="4"/>
        <v>0.10224536947999999</v>
      </c>
      <c r="AJ60" s="45">
        <f t="shared" si="4"/>
        <v>6.5797566099999996E-2</v>
      </c>
      <c r="AK60" s="45">
        <f t="shared" si="4"/>
        <v>4.2245199770000005E-2</v>
      </c>
      <c r="AL60" s="45">
        <f t="shared" si="4"/>
        <v>2.7075161354E-2</v>
      </c>
      <c r="AM60" s="45">
        <f t="shared" si="4"/>
        <v>1.7321421360999997E-2</v>
      </c>
    </row>
    <row r="61" spans="1:41" x14ac:dyDescent="0.3">
      <c r="B61" s="19" t="s">
        <v>270</v>
      </c>
      <c r="C61" s="19" t="s">
        <v>20</v>
      </c>
      <c r="D61" s="45">
        <f>D59+D60</f>
        <v>33.622848019999992</v>
      </c>
      <c r="E61" s="45">
        <f t="shared" ref="E61:AM61" si="5">E59+E60</f>
        <v>34.025819802000001</v>
      </c>
      <c r="F61" s="45">
        <f t="shared" si="5"/>
        <v>34.427550769999996</v>
      </c>
      <c r="G61" s="45">
        <f t="shared" si="5"/>
        <v>34.8303923</v>
      </c>
      <c r="H61" s="45">
        <f t="shared" si="5"/>
        <v>35.232557700000001</v>
      </c>
      <c r="I61" s="45">
        <f t="shared" si="5"/>
        <v>35.633727146600002</v>
      </c>
      <c r="J61" s="45">
        <f t="shared" si="5"/>
        <v>36.131869191999996</v>
      </c>
      <c r="K61" s="45">
        <f t="shared" si="5"/>
        <v>36.629938878299996</v>
      </c>
      <c r="L61" s="45">
        <f t="shared" si="5"/>
        <v>37.127391044919996</v>
      </c>
      <c r="M61" s="45">
        <f t="shared" si="5"/>
        <v>37.624580140140004</v>
      </c>
      <c r="N61" s="45">
        <f t="shared" si="5"/>
        <v>38.121932709999996</v>
      </c>
      <c r="O61" s="45">
        <f t="shared" si="5"/>
        <v>38.022986736099995</v>
      </c>
      <c r="P61" s="45">
        <f t="shared" si="5"/>
        <v>38.441843930650002</v>
      </c>
      <c r="Q61" s="45">
        <f t="shared" si="5"/>
        <v>38.996190792419995</v>
      </c>
      <c r="R61" s="45">
        <f t="shared" si="5"/>
        <v>39.715690870000003</v>
      </c>
      <c r="S61" s="45">
        <f t="shared" si="5"/>
        <v>40.281476757</v>
      </c>
      <c r="T61" s="45">
        <f t="shared" si="5"/>
        <v>40.759044301000003</v>
      </c>
      <c r="U61" s="45">
        <f t="shared" si="5"/>
        <v>41.288578674999997</v>
      </c>
      <c r="V61" s="45">
        <f t="shared" si="5"/>
        <v>41.761458439999998</v>
      </c>
      <c r="W61" s="45">
        <f t="shared" si="5"/>
        <v>42.222364520999996</v>
      </c>
      <c r="X61" s="45">
        <f t="shared" si="5"/>
        <v>42.734837053</v>
      </c>
      <c r="Y61" s="45">
        <f t="shared" si="5"/>
        <v>43.214145205999998</v>
      </c>
      <c r="Z61" s="45">
        <f t="shared" si="5"/>
        <v>43.68299507799999</v>
      </c>
      <c r="AA61" s="45">
        <f t="shared" si="5"/>
        <v>44.178636540999996</v>
      </c>
      <c r="AB61" s="45">
        <f t="shared" si="5"/>
        <v>44.653022160799999</v>
      </c>
      <c r="AC61" s="45">
        <f t="shared" si="5"/>
        <v>45.121728141000006</v>
      </c>
      <c r="AD61" s="45">
        <f t="shared" si="5"/>
        <v>45.737451239000002</v>
      </c>
      <c r="AE61" s="45">
        <f t="shared" si="5"/>
        <v>46.3427737544</v>
      </c>
      <c r="AF61" s="45">
        <f t="shared" si="5"/>
        <v>46.947261761399993</v>
      </c>
      <c r="AG61" s="45">
        <f t="shared" si="5"/>
        <v>47.560710419399996</v>
      </c>
      <c r="AH61" s="45">
        <f t="shared" si="5"/>
        <v>48.165481752429997</v>
      </c>
      <c r="AI61" s="45">
        <f t="shared" si="5"/>
        <v>48.770955369479999</v>
      </c>
      <c r="AJ61" s="45">
        <f t="shared" si="5"/>
        <v>49.383447566100003</v>
      </c>
      <c r="AK61" s="45">
        <f t="shared" si="5"/>
        <v>49.988065199770013</v>
      </c>
      <c r="AL61" s="45">
        <f t="shared" si="5"/>
        <v>50.594715161353996</v>
      </c>
      <c r="AM61" s="45">
        <f t="shared" si="5"/>
        <v>51.205561421360997</v>
      </c>
    </row>
    <row r="83" spans="1:41" s="42" customFormat="1" ht="21" thickBot="1" x14ac:dyDescent="0.4">
      <c r="A83" s="42" t="s">
        <v>31</v>
      </c>
    </row>
    <row r="84" spans="1:41" ht="17.25" thickBot="1" x14ac:dyDescent="0.35"/>
    <row r="85" spans="1:41" ht="21" thickBot="1" x14ac:dyDescent="0.4">
      <c r="A85" s="43" t="s">
        <v>35</v>
      </c>
      <c r="B85" s="18" t="s">
        <v>23</v>
      </c>
      <c r="C85" s="18" t="s">
        <v>24</v>
      </c>
      <c r="D85" s="18" t="s">
        <v>34</v>
      </c>
      <c r="E85" s="18" t="s">
        <v>25</v>
      </c>
      <c r="F85" s="18">
        <v>2015</v>
      </c>
      <c r="G85" s="18">
        <v>2016</v>
      </c>
      <c r="H85" s="18">
        <v>2017</v>
      </c>
      <c r="I85" s="18">
        <v>2018</v>
      </c>
      <c r="J85" s="18">
        <v>2019</v>
      </c>
      <c r="K85" s="18">
        <v>2020</v>
      </c>
      <c r="L85" s="18">
        <v>2021</v>
      </c>
      <c r="M85" s="18">
        <v>2022</v>
      </c>
      <c r="N85" s="18">
        <v>2023</v>
      </c>
      <c r="O85" s="18">
        <v>2024</v>
      </c>
      <c r="P85" s="18">
        <v>2025</v>
      </c>
      <c r="Q85" s="18">
        <v>2026</v>
      </c>
      <c r="R85" s="18">
        <v>2027</v>
      </c>
      <c r="S85" s="18">
        <v>2028</v>
      </c>
      <c r="T85" s="18">
        <v>2029</v>
      </c>
      <c r="U85" s="18">
        <v>2030</v>
      </c>
      <c r="V85" s="18">
        <v>2031</v>
      </c>
      <c r="W85" s="18">
        <v>2032</v>
      </c>
      <c r="X85" s="18">
        <v>2033</v>
      </c>
      <c r="Y85" s="18">
        <v>2034</v>
      </c>
      <c r="Z85" s="18">
        <v>2035</v>
      </c>
      <c r="AA85" s="18">
        <v>2036</v>
      </c>
      <c r="AB85" s="18">
        <v>2037</v>
      </c>
      <c r="AC85" s="18">
        <v>2038</v>
      </c>
      <c r="AD85" s="18">
        <v>2039</v>
      </c>
      <c r="AE85" s="18">
        <v>2040</v>
      </c>
      <c r="AF85" s="18">
        <v>2041</v>
      </c>
      <c r="AG85" s="18">
        <v>2042</v>
      </c>
      <c r="AH85" s="18">
        <v>2043</v>
      </c>
      <c r="AI85" s="18">
        <v>2044</v>
      </c>
      <c r="AJ85" s="18">
        <v>2045</v>
      </c>
      <c r="AK85" s="18">
        <v>2046</v>
      </c>
      <c r="AL85" s="18">
        <v>2047</v>
      </c>
      <c r="AM85" s="18">
        <v>2048</v>
      </c>
      <c r="AN85" s="18">
        <v>2049</v>
      </c>
      <c r="AO85" s="18">
        <v>2050</v>
      </c>
    </row>
    <row r="86" spans="1:41" x14ac:dyDescent="0.3">
      <c r="B86" s="19" t="s">
        <v>143</v>
      </c>
      <c r="C86" s="19" t="s">
        <v>19</v>
      </c>
      <c r="D86" s="19" t="s">
        <v>32</v>
      </c>
      <c r="E86" s="19" t="s">
        <v>144</v>
      </c>
      <c r="F86" s="19">
        <v>131200000</v>
      </c>
      <c r="G86" s="19">
        <v>290490000</v>
      </c>
      <c r="H86" s="19">
        <v>664710000</v>
      </c>
      <c r="I86" s="19">
        <v>1314800000</v>
      </c>
      <c r="J86" s="19">
        <v>2196900000</v>
      </c>
      <c r="K86" s="19">
        <v>3023000000</v>
      </c>
      <c r="L86" s="19">
        <v>4598700000</v>
      </c>
      <c r="M86" s="19">
        <v>6468000000</v>
      </c>
      <c r="N86" s="19">
        <v>8460200000</v>
      </c>
      <c r="O86" s="19">
        <v>10606000000</v>
      </c>
      <c r="P86" s="19">
        <v>12362000000</v>
      </c>
      <c r="Q86" s="19">
        <v>15844000000</v>
      </c>
      <c r="R86" s="19">
        <v>19287000000</v>
      </c>
      <c r="S86" s="19">
        <v>22792000000</v>
      </c>
      <c r="T86" s="19">
        <v>27050000000</v>
      </c>
      <c r="U86" s="19">
        <v>30991000000</v>
      </c>
      <c r="V86" s="19">
        <v>34192000000</v>
      </c>
      <c r="W86" s="19">
        <v>37840000000</v>
      </c>
      <c r="X86" s="19">
        <v>40773000000</v>
      </c>
      <c r="Y86" s="19">
        <v>43201000000</v>
      </c>
      <c r="Z86" s="19">
        <v>45488000000</v>
      </c>
      <c r="AA86" s="19">
        <v>47647000000</v>
      </c>
      <c r="AB86" s="19">
        <v>49437000000</v>
      </c>
      <c r="AC86" s="19">
        <v>50930000000</v>
      </c>
      <c r="AD86" s="19">
        <v>52342000000</v>
      </c>
      <c r="AE86" s="19">
        <v>53515000000</v>
      </c>
      <c r="AF86" s="19">
        <v>54112000000</v>
      </c>
      <c r="AG86" s="19">
        <v>54477000000</v>
      </c>
      <c r="AH86" s="19">
        <v>54669000000</v>
      </c>
      <c r="AI86" s="19">
        <v>54560000000</v>
      </c>
      <c r="AJ86" s="19">
        <v>54346000000</v>
      </c>
      <c r="AK86" s="19">
        <v>54250000000</v>
      </c>
      <c r="AL86" s="19">
        <v>53969000000</v>
      </c>
      <c r="AM86" s="19">
        <v>53772000000</v>
      </c>
      <c r="AN86" s="19">
        <v>53817000000</v>
      </c>
      <c r="AO86" s="19">
        <v>53751000000</v>
      </c>
    </row>
    <row r="87" spans="1:41" x14ac:dyDescent="0.3">
      <c r="B87" s="19" t="s">
        <v>143</v>
      </c>
      <c r="C87" s="19" t="s">
        <v>19</v>
      </c>
      <c r="D87" s="19" t="s">
        <v>32</v>
      </c>
      <c r="E87" s="19" t="s">
        <v>145</v>
      </c>
      <c r="F87" s="19">
        <v>0</v>
      </c>
      <c r="G87" s="19">
        <v>0</v>
      </c>
      <c r="H87" s="19">
        <v>0</v>
      </c>
      <c r="I87" s="19">
        <v>0</v>
      </c>
      <c r="J87" s="19">
        <v>0</v>
      </c>
      <c r="K87" s="19">
        <v>0</v>
      </c>
      <c r="L87" s="19">
        <v>0</v>
      </c>
      <c r="M87" s="19">
        <v>0</v>
      </c>
      <c r="N87" s="19">
        <v>0</v>
      </c>
      <c r="O87" s="19">
        <v>0</v>
      </c>
      <c r="P87" s="19">
        <v>0</v>
      </c>
      <c r="Q87" s="19">
        <v>0</v>
      </c>
      <c r="R87" s="19">
        <v>0</v>
      </c>
      <c r="S87" s="19">
        <v>0</v>
      </c>
      <c r="T87" s="19">
        <v>0</v>
      </c>
      <c r="U87" s="19">
        <v>0</v>
      </c>
      <c r="V87" s="19">
        <v>0</v>
      </c>
      <c r="W87" s="19">
        <v>0</v>
      </c>
      <c r="X87" s="19">
        <v>0</v>
      </c>
      <c r="Y87" s="19">
        <v>0</v>
      </c>
      <c r="Z87" s="19">
        <v>0</v>
      </c>
      <c r="AA87" s="19">
        <v>0</v>
      </c>
      <c r="AB87" s="19">
        <v>0</v>
      </c>
      <c r="AC87" s="19">
        <v>0</v>
      </c>
      <c r="AD87" s="19">
        <v>0</v>
      </c>
      <c r="AE87" s="19">
        <v>0</v>
      </c>
      <c r="AF87" s="19">
        <v>0</v>
      </c>
      <c r="AG87" s="19">
        <v>0</v>
      </c>
      <c r="AH87" s="19">
        <v>0</v>
      </c>
      <c r="AI87" s="19">
        <v>0</v>
      </c>
      <c r="AJ87" s="19">
        <v>0</v>
      </c>
      <c r="AK87" s="19">
        <v>0</v>
      </c>
      <c r="AL87" s="19">
        <v>0</v>
      </c>
      <c r="AM87" s="19">
        <v>0</v>
      </c>
      <c r="AN87" s="19">
        <v>0</v>
      </c>
      <c r="AO87" s="19">
        <v>0</v>
      </c>
    </row>
    <row r="88" spans="1:41" x14ac:dyDescent="0.3">
      <c r="B88" s="19" t="s">
        <v>143</v>
      </c>
      <c r="C88" s="19" t="s">
        <v>19</v>
      </c>
      <c r="D88" s="19" t="s">
        <v>32</v>
      </c>
      <c r="E88" s="19" t="s">
        <v>146</v>
      </c>
      <c r="F88" s="19">
        <v>34888000</v>
      </c>
      <c r="G88" s="19">
        <v>65796000</v>
      </c>
      <c r="H88" s="19">
        <v>144570000</v>
      </c>
      <c r="I88" s="19">
        <v>314750000</v>
      </c>
      <c r="J88" s="19">
        <v>547080000</v>
      </c>
      <c r="K88" s="19">
        <v>758630000</v>
      </c>
      <c r="L88" s="19">
        <v>1163600000</v>
      </c>
      <c r="M88" s="19">
        <v>1545500000</v>
      </c>
      <c r="N88" s="19">
        <v>1666000000</v>
      </c>
      <c r="O88" s="19">
        <v>1745400000</v>
      </c>
      <c r="P88" s="19">
        <v>1472600000</v>
      </c>
      <c r="Q88" s="19">
        <v>2877700000</v>
      </c>
      <c r="R88" s="19">
        <v>4999000000</v>
      </c>
      <c r="S88" s="19">
        <v>5459700000</v>
      </c>
      <c r="T88" s="19">
        <v>4864600000</v>
      </c>
      <c r="U88" s="19">
        <v>4422000000</v>
      </c>
      <c r="V88" s="19">
        <v>4566300000</v>
      </c>
      <c r="W88" s="19">
        <v>4218300000</v>
      </c>
      <c r="X88" s="19">
        <v>3766600000</v>
      </c>
      <c r="Y88" s="19">
        <v>3629600000</v>
      </c>
      <c r="Z88" s="19">
        <v>3519500000</v>
      </c>
      <c r="AA88" s="19">
        <v>3098900000</v>
      </c>
      <c r="AB88" s="19">
        <v>2757800000</v>
      </c>
      <c r="AC88" s="19">
        <v>2639400000</v>
      </c>
      <c r="AD88" s="19">
        <v>2344900000</v>
      </c>
      <c r="AE88" s="19">
        <v>2016100000</v>
      </c>
      <c r="AF88" s="19">
        <v>1992800000</v>
      </c>
      <c r="AG88" s="19">
        <v>1927600000</v>
      </c>
      <c r="AH88" s="19">
        <v>1747400000</v>
      </c>
      <c r="AI88" s="19">
        <v>1831900000</v>
      </c>
      <c r="AJ88" s="19">
        <v>1870200000</v>
      </c>
      <c r="AK88" s="19">
        <v>1730000000</v>
      </c>
      <c r="AL88" s="19">
        <v>1804800000</v>
      </c>
      <c r="AM88" s="19">
        <v>1851600000</v>
      </c>
      <c r="AN88" s="19">
        <v>1696000000</v>
      </c>
      <c r="AO88" s="19">
        <v>1701800000</v>
      </c>
    </row>
    <row r="89" spans="1:41" x14ac:dyDescent="0.3">
      <c r="B89" s="19" t="s">
        <v>143</v>
      </c>
      <c r="C89" s="19" t="s">
        <v>19</v>
      </c>
      <c r="D89" s="19" t="s">
        <v>32</v>
      </c>
      <c r="E89" s="19" t="s">
        <v>147</v>
      </c>
      <c r="F89" s="19">
        <v>7123000</v>
      </c>
      <c r="G89" s="19">
        <v>27604000</v>
      </c>
      <c r="H89" s="19">
        <v>119410000</v>
      </c>
      <c r="I89" s="19">
        <v>407440000</v>
      </c>
      <c r="J89" s="19">
        <v>870320000</v>
      </c>
      <c r="K89" s="19">
        <v>1531400000</v>
      </c>
      <c r="L89" s="19">
        <v>2436800000</v>
      </c>
      <c r="M89" s="19">
        <v>3333900000</v>
      </c>
      <c r="N89" s="19">
        <v>3897200000</v>
      </c>
      <c r="O89" s="19">
        <v>4000900000</v>
      </c>
      <c r="P89" s="19">
        <v>3773000000</v>
      </c>
      <c r="Q89" s="19">
        <v>4850400000</v>
      </c>
      <c r="R89" s="19">
        <v>6157400000</v>
      </c>
      <c r="S89" s="19">
        <v>7498600000</v>
      </c>
      <c r="T89" s="19">
        <v>8347600000</v>
      </c>
      <c r="U89" s="19">
        <v>8577000000</v>
      </c>
      <c r="V89" s="19">
        <v>8826100000</v>
      </c>
      <c r="W89" s="19">
        <v>8812400000</v>
      </c>
      <c r="X89" s="19">
        <v>9211500000</v>
      </c>
      <c r="Y89" s="19">
        <v>9423700000</v>
      </c>
      <c r="Z89" s="19">
        <v>9424500000</v>
      </c>
      <c r="AA89" s="19">
        <v>9427000000</v>
      </c>
      <c r="AB89" s="19">
        <v>9362600000</v>
      </c>
      <c r="AC89" s="19">
        <v>9112400000</v>
      </c>
      <c r="AD89" s="19">
        <v>8829600000</v>
      </c>
      <c r="AE89" s="19">
        <v>8608400000</v>
      </c>
      <c r="AF89" s="19">
        <v>8512700000</v>
      </c>
      <c r="AG89" s="19">
        <v>8534000000</v>
      </c>
      <c r="AH89" s="19">
        <v>8732000000</v>
      </c>
      <c r="AI89" s="19">
        <v>8890700000</v>
      </c>
      <c r="AJ89" s="19">
        <v>9118400000</v>
      </c>
      <c r="AK89" s="19">
        <v>9370500000</v>
      </c>
      <c r="AL89" s="19">
        <v>9564400000</v>
      </c>
      <c r="AM89" s="19">
        <v>9664500000</v>
      </c>
      <c r="AN89" s="19">
        <v>9714800000</v>
      </c>
      <c r="AO89" s="19">
        <v>9708500000</v>
      </c>
    </row>
    <row r="90" spans="1:41" x14ac:dyDescent="0.3">
      <c r="B90" s="19" t="s">
        <v>143</v>
      </c>
      <c r="C90" s="19" t="s">
        <v>21</v>
      </c>
      <c r="D90" s="19" t="s">
        <v>21</v>
      </c>
      <c r="E90" s="19" t="s">
        <v>144</v>
      </c>
      <c r="F90" s="19">
        <v>7692200000</v>
      </c>
      <c r="G90" s="19">
        <v>7962100000</v>
      </c>
      <c r="H90" s="19">
        <v>8111200000</v>
      </c>
      <c r="I90" s="19">
        <v>8171700000</v>
      </c>
      <c r="J90" s="19">
        <v>8095600000</v>
      </c>
      <c r="K90" s="19">
        <v>7885400000</v>
      </c>
      <c r="L90" s="19">
        <v>7546000000</v>
      </c>
      <c r="M90" s="19">
        <v>7100600000</v>
      </c>
      <c r="N90" s="19">
        <v>6591400000</v>
      </c>
      <c r="O90" s="19">
        <v>6052900000</v>
      </c>
      <c r="P90" s="19">
        <v>5516200000</v>
      </c>
      <c r="Q90" s="19">
        <v>4987300000</v>
      </c>
      <c r="R90" s="19">
        <v>4454700000</v>
      </c>
      <c r="S90" s="19">
        <v>3833900000</v>
      </c>
      <c r="T90" s="19">
        <v>3247800000</v>
      </c>
      <c r="U90" s="19">
        <v>2715100000</v>
      </c>
      <c r="V90" s="19">
        <v>2226300000</v>
      </c>
      <c r="W90" s="19">
        <v>1818200000</v>
      </c>
      <c r="X90" s="19">
        <v>1462500000</v>
      </c>
      <c r="Y90" s="19">
        <v>1154000000</v>
      </c>
      <c r="Z90" s="19">
        <v>898460000</v>
      </c>
      <c r="AA90" s="19">
        <v>689400000</v>
      </c>
      <c r="AB90" s="19">
        <v>517880000</v>
      </c>
      <c r="AC90" s="19">
        <v>381210000</v>
      </c>
      <c r="AD90" s="19">
        <v>275210000</v>
      </c>
      <c r="AE90" s="19">
        <v>194410000</v>
      </c>
      <c r="AF90" s="19">
        <v>134000000</v>
      </c>
      <c r="AG90" s="19">
        <v>90787000</v>
      </c>
      <c r="AH90" s="19">
        <v>60605000</v>
      </c>
      <c r="AI90" s="19">
        <v>39944000</v>
      </c>
      <c r="AJ90" s="19">
        <v>26089000</v>
      </c>
      <c r="AK90" s="19">
        <v>16940000</v>
      </c>
      <c r="AL90" s="19">
        <v>10934000</v>
      </c>
      <c r="AM90" s="19">
        <v>7040300</v>
      </c>
      <c r="AN90" s="19">
        <v>4527900</v>
      </c>
      <c r="AO90" s="19">
        <v>2901500</v>
      </c>
    </row>
    <row r="91" spans="1:41" x14ac:dyDescent="0.3">
      <c r="B91" s="19" t="s">
        <v>143</v>
      </c>
      <c r="C91" s="19" t="s">
        <v>21</v>
      </c>
      <c r="D91" s="19" t="s">
        <v>21</v>
      </c>
      <c r="E91" s="19" t="s">
        <v>145</v>
      </c>
      <c r="F91" s="19">
        <v>0</v>
      </c>
      <c r="G91" s="19">
        <v>0</v>
      </c>
      <c r="H91" s="19">
        <v>0</v>
      </c>
      <c r="I91" s="19">
        <v>0</v>
      </c>
      <c r="J91" s="19">
        <v>0</v>
      </c>
      <c r="K91" s="19">
        <v>0</v>
      </c>
      <c r="L91" s="19">
        <v>0</v>
      </c>
      <c r="M91" s="19">
        <v>0</v>
      </c>
      <c r="N91" s="19">
        <v>0</v>
      </c>
      <c r="O91" s="19">
        <v>0</v>
      </c>
      <c r="P91" s="19">
        <v>0</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0</v>
      </c>
      <c r="AK91" s="19">
        <v>0</v>
      </c>
      <c r="AL91" s="19">
        <v>0</v>
      </c>
      <c r="AM91" s="19">
        <v>0</v>
      </c>
      <c r="AN91" s="19">
        <v>0</v>
      </c>
      <c r="AO91" s="19">
        <v>0</v>
      </c>
    </row>
    <row r="92" spans="1:41" x14ac:dyDescent="0.3">
      <c r="B92" s="19" t="s">
        <v>143</v>
      </c>
      <c r="C92" s="19" t="s">
        <v>21</v>
      </c>
      <c r="D92" s="19" t="s">
        <v>21</v>
      </c>
      <c r="E92" s="19" t="s">
        <v>146</v>
      </c>
      <c r="F92" s="19">
        <v>1389700000</v>
      </c>
      <c r="G92" s="19">
        <v>1193300000</v>
      </c>
      <c r="H92" s="19">
        <v>1011600000</v>
      </c>
      <c r="I92" s="19">
        <v>767850000</v>
      </c>
      <c r="J92" s="19">
        <v>592030000</v>
      </c>
      <c r="K92" s="19">
        <v>472370000</v>
      </c>
      <c r="L92" s="19">
        <v>357410000</v>
      </c>
      <c r="M92" s="19">
        <v>306400000</v>
      </c>
      <c r="N92" s="19">
        <v>300330000</v>
      </c>
      <c r="O92" s="19">
        <v>298730000</v>
      </c>
      <c r="P92" s="19">
        <v>318100000</v>
      </c>
      <c r="Q92" s="19">
        <v>168220000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row>
    <row r="93" spans="1:41" x14ac:dyDescent="0.3">
      <c r="B93" s="19" t="s">
        <v>143</v>
      </c>
      <c r="C93" s="19" t="s">
        <v>21</v>
      </c>
      <c r="D93" s="19" t="s">
        <v>21</v>
      </c>
      <c r="E93" s="19" t="s">
        <v>147</v>
      </c>
      <c r="F93" s="19">
        <v>1204300000</v>
      </c>
      <c r="G93" s="19">
        <v>1159100000</v>
      </c>
      <c r="H93" s="19">
        <v>1051900000</v>
      </c>
      <c r="I93" s="19">
        <v>938250000</v>
      </c>
      <c r="J93" s="19">
        <v>775390000</v>
      </c>
      <c r="K93" s="19">
        <v>616970000</v>
      </c>
      <c r="L93" s="19">
        <v>458010000</v>
      </c>
      <c r="M93" s="19">
        <v>340800000</v>
      </c>
      <c r="N93" s="19">
        <v>258090000</v>
      </c>
      <c r="O93" s="19">
        <v>221170000</v>
      </c>
      <c r="P93" s="19">
        <v>217640000</v>
      </c>
      <c r="Q93" s="19">
        <v>148070000</v>
      </c>
      <c r="R93" s="19">
        <v>79133000</v>
      </c>
      <c r="S93" s="19">
        <v>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0</v>
      </c>
      <c r="AM93" s="19">
        <v>0</v>
      </c>
      <c r="AN93" s="19">
        <v>0</v>
      </c>
      <c r="AO93" s="19">
        <v>0</v>
      </c>
    </row>
    <row r="94" spans="1:41" x14ac:dyDescent="0.3">
      <c r="B94" s="19" t="s">
        <v>143</v>
      </c>
      <c r="C94" s="19" t="s">
        <v>148</v>
      </c>
      <c r="D94" s="19" t="s">
        <v>21</v>
      </c>
      <c r="E94" s="19" t="s">
        <v>144</v>
      </c>
      <c r="F94" s="19">
        <v>0</v>
      </c>
      <c r="G94" s="19">
        <v>36297</v>
      </c>
      <c r="H94" s="19">
        <v>50811</v>
      </c>
      <c r="I94" s="19">
        <v>275660</v>
      </c>
      <c r="J94" s="19">
        <v>1037700</v>
      </c>
      <c r="K94" s="19">
        <v>4977600</v>
      </c>
      <c r="L94" s="19">
        <v>20315000</v>
      </c>
      <c r="M94" s="19">
        <v>44897000</v>
      </c>
      <c r="N94" s="19">
        <v>84796000</v>
      </c>
      <c r="O94" s="19">
        <v>147280000</v>
      </c>
      <c r="P94" s="19">
        <v>224230000</v>
      </c>
      <c r="Q94" s="19">
        <v>258190000</v>
      </c>
      <c r="R94" s="19">
        <v>295400000</v>
      </c>
      <c r="S94" s="19">
        <v>296250000</v>
      </c>
      <c r="T94" s="19">
        <v>275470000</v>
      </c>
      <c r="U94" s="19">
        <v>250440000</v>
      </c>
      <c r="V94" s="19">
        <v>220500000</v>
      </c>
      <c r="W94" s="19">
        <v>189920000</v>
      </c>
      <c r="X94" s="19">
        <v>157970000</v>
      </c>
      <c r="Y94" s="19">
        <v>126340000</v>
      </c>
      <c r="Z94" s="19">
        <v>97737000</v>
      </c>
      <c r="AA94" s="19">
        <v>73306000</v>
      </c>
      <c r="AB94" s="19">
        <v>53240000</v>
      </c>
      <c r="AC94" s="19">
        <v>37669000</v>
      </c>
      <c r="AD94" s="19">
        <v>26124000</v>
      </c>
      <c r="AE94" s="19">
        <v>17796000</v>
      </c>
      <c r="AF94" s="19">
        <v>11902000</v>
      </c>
      <c r="AG94" s="19">
        <v>7880300</v>
      </c>
      <c r="AH94" s="19">
        <v>5178300</v>
      </c>
      <c r="AI94" s="19">
        <v>3381000</v>
      </c>
      <c r="AJ94" s="19">
        <v>2199400</v>
      </c>
      <c r="AK94" s="19">
        <v>1428600</v>
      </c>
      <c r="AL94" s="19">
        <v>925430</v>
      </c>
      <c r="AM94" s="19">
        <v>599110</v>
      </c>
      <c r="AN94" s="19">
        <v>388090</v>
      </c>
      <c r="AO94" s="19">
        <v>251100</v>
      </c>
    </row>
    <row r="95" spans="1:41" x14ac:dyDescent="0.3">
      <c r="B95" s="19" t="s">
        <v>143</v>
      </c>
      <c r="C95" s="19" t="s">
        <v>148</v>
      </c>
      <c r="D95" s="19" t="s">
        <v>21</v>
      </c>
      <c r="E95" s="19" t="s">
        <v>145</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row>
    <row r="96" spans="1:41" x14ac:dyDescent="0.3">
      <c r="B96" s="19" t="s">
        <v>143</v>
      </c>
      <c r="C96" s="19" t="s">
        <v>148</v>
      </c>
      <c r="D96" s="19" t="s">
        <v>21</v>
      </c>
      <c r="E96" s="19" t="s">
        <v>146</v>
      </c>
      <c r="F96" s="19">
        <v>0</v>
      </c>
      <c r="G96" s="19">
        <v>92486</v>
      </c>
      <c r="H96" s="19">
        <v>241860</v>
      </c>
      <c r="I96" s="19">
        <v>3676800</v>
      </c>
      <c r="J96" s="19">
        <v>13761000</v>
      </c>
      <c r="K96" s="19">
        <v>35100000</v>
      </c>
      <c r="L96" s="19">
        <v>96850000</v>
      </c>
      <c r="M96" s="19">
        <v>162910000</v>
      </c>
      <c r="N96" s="19">
        <v>195560000</v>
      </c>
      <c r="O96" s="19">
        <v>245990000</v>
      </c>
      <c r="P96" s="19">
        <v>295210000</v>
      </c>
      <c r="Q96" s="19">
        <v>154800000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row>
    <row r="97" spans="2:41" x14ac:dyDescent="0.3">
      <c r="B97" s="19" t="s">
        <v>143</v>
      </c>
      <c r="C97" s="19" t="s">
        <v>148</v>
      </c>
      <c r="D97" s="19" t="s">
        <v>21</v>
      </c>
      <c r="E97" s="19" t="s">
        <v>147</v>
      </c>
      <c r="F97" s="19">
        <v>0</v>
      </c>
      <c r="G97" s="19">
        <v>18354</v>
      </c>
      <c r="H97" s="19">
        <v>63378</v>
      </c>
      <c r="I97" s="19">
        <v>561500</v>
      </c>
      <c r="J97" s="19">
        <v>2222900</v>
      </c>
      <c r="K97" s="19">
        <v>6144000</v>
      </c>
      <c r="L97" s="19">
        <v>16791000</v>
      </c>
      <c r="M97" s="19">
        <v>28352000</v>
      </c>
      <c r="N97" s="19">
        <v>39371000</v>
      </c>
      <c r="O97" s="19">
        <v>51248000</v>
      </c>
      <c r="P97" s="19">
        <v>66619000</v>
      </c>
      <c r="Q97" s="19">
        <v>51701000</v>
      </c>
      <c r="R97" s="19">
        <v>28618000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row>
    <row r="98" spans="2:41" x14ac:dyDescent="0.3">
      <c r="B98" s="19" t="s">
        <v>143</v>
      </c>
      <c r="C98" s="19" t="s">
        <v>148</v>
      </c>
      <c r="D98" s="19" t="s">
        <v>32</v>
      </c>
      <c r="E98" s="19" t="s">
        <v>144</v>
      </c>
      <c r="F98" s="19">
        <v>0</v>
      </c>
      <c r="G98" s="19">
        <v>183950</v>
      </c>
      <c r="H98" s="19">
        <v>259300</v>
      </c>
      <c r="I98" s="19">
        <v>1328500</v>
      </c>
      <c r="J98" s="19">
        <v>8451800</v>
      </c>
      <c r="K98" s="19">
        <v>31327000</v>
      </c>
      <c r="L98" s="19">
        <v>125860000</v>
      </c>
      <c r="M98" s="19">
        <v>280280000</v>
      </c>
      <c r="N98" s="19">
        <v>534690000</v>
      </c>
      <c r="O98" s="19">
        <v>935030000</v>
      </c>
      <c r="P98" s="19">
        <v>1446500000</v>
      </c>
      <c r="Q98" s="19">
        <v>1682400000</v>
      </c>
      <c r="R98" s="19">
        <v>1962600000</v>
      </c>
      <c r="S98" s="19">
        <v>1997700000</v>
      </c>
      <c r="T98" s="19">
        <v>1858400000</v>
      </c>
      <c r="U98" s="19">
        <v>1690700000</v>
      </c>
      <c r="V98" s="19">
        <v>1489800000</v>
      </c>
      <c r="W98" s="19">
        <v>1284600000</v>
      </c>
      <c r="X98" s="19">
        <v>1069800000</v>
      </c>
      <c r="Y98" s="19">
        <v>856610000</v>
      </c>
      <c r="Z98" s="19">
        <v>663480000</v>
      </c>
      <c r="AA98" s="19">
        <v>498170000</v>
      </c>
      <c r="AB98" s="19">
        <v>362140000</v>
      </c>
      <c r="AC98" s="19">
        <v>256420000</v>
      </c>
      <c r="AD98" s="19">
        <v>177940000</v>
      </c>
      <c r="AE98" s="19">
        <v>121270000</v>
      </c>
      <c r="AF98" s="19">
        <v>81130000</v>
      </c>
      <c r="AG98" s="19">
        <v>53732000</v>
      </c>
      <c r="AH98" s="19">
        <v>35314000</v>
      </c>
      <c r="AI98" s="19">
        <v>23060000</v>
      </c>
      <c r="AJ98" s="19">
        <v>15002000</v>
      </c>
      <c r="AK98" s="19">
        <v>9745200</v>
      </c>
      <c r="AL98" s="19">
        <v>6313100</v>
      </c>
      <c r="AM98" s="19">
        <v>4087100</v>
      </c>
      <c r="AN98" s="19">
        <v>2647600</v>
      </c>
      <c r="AO98" s="19">
        <v>1713100</v>
      </c>
    </row>
    <row r="99" spans="2:41" x14ac:dyDescent="0.3">
      <c r="B99" s="19" t="s">
        <v>143</v>
      </c>
      <c r="C99" s="19" t="s">
        <v>148</v>
      </c>
      <c r="D99" s="19" t="s">
        <v>32</v>
      </c>
      <c r="E99" s="19" t="s">
        <v>145</v>
      </c>
      <c r="F99" s="19">
        <v>0</v>
      </c>
      <c r="G99" s="19">
        <v>0</v>
      </c>
      <c r="H99" s="19">
        <v>0</v>
      </c>
      <c r="I99" s="19">
        <v>0</v>
      </c>
      <c r="J99" s="19">
        <v>0</v>
      </c>
      <c r="K99" s="19">
        <v>0</v>
      </c>
      <c r="L99" s="19">
        <v>0</v>
      </c>
      <c r="M99" s="19">
        <v>0</v>
      </c>
      <c r="N99" s="19">
        <v>0</v>
      </c>
      <c r="O99" s="19">
        <v>0</v>
      </c>
      <c r="P99" s="19">
        <v>0</v>
      </c>
      <c r="Q99" s="19">
        <v>0</v>
      </c>
      <c r="R99" s="19">
        <v>0</v>
      </c>
      <c r="S99" s="19">
        <v>0</v>
      </c>
      <c r="T99" s="19">
        <v>0</v>
      </c>
      <c r="U99" s="19">
        <v>0</v>
      </c>
      <c r="V99" s="19">
        <v>0</v>
      </c>
      <c r="W99" s="19">
        <v>0</v>
      </c>
      <c r="X99" s="19">
        <v>0</v>
      </c>
      <c r="Y99" s="19">
        <v>0</v>
      </c>
      <c r="Z99" s="19">
        <v>0</v>
      </c>
      <c r="AA99" s="19">
        <v>0</v>
      </c>
      <c r="AB99" s="19">
        <v>0</v>
      </c>
      <c r="AC99" s="19">
        <v>0</v>
      </c>
      <c r="AD99" s="19">
        <v>0</v>
      </c>
      <c r="AE99" s="19">
        <v>0</v>
      </c>
      <c r="AF99" s="19">
        <v>0</v>
      </c>
      <c r="AG99" s="19">
        <v>0</v>
      </c>
      <c r="AH99" s="19">
        <v>0</v>
      </c>
      <c r="AI99" s="19">
        <v>0</v>
      </c>
      <c r="AJ99" s="19">
        <v>0</v>
      </c>
      <c r="AK99" s="19">
        <v>0</v>
      </c>
      <c r="AL99" s="19">
        <v>0</v>
      </c>
      <c r="AM99" s="19">
        <v>0</v>
      </c>
      <c r="AN99" s="19">
        <v>0</v>
      </c>
      <c r="AO99" s="19">
        <v>0</v>
      </c>
    </row>
    <row r="100" spans="2:41" x14ac:dyDescent="0.3">
      <c r="B100" s="19" t="s">
        <v>143</v>
      </c>
      <c r="C100" s="19" t="s">
        <v>148</v>
      </c>
      <c r="D100" s="19" t="s">
        <v>32</v>
      </c>
      <c r="E100" s="19" t="s">
        <v>146</v>
      </c>
      <c r="F100" s="19">
        <v>0</v>
      </c>
      <c r="G100" s="19">
        <v>100800</v>
      </c>
      <c r="H100" s="19">
        <v>267510</v>
      </c>
      <c r="I100" s="19">
        <v>3690400</v>
      </c>
      <c r="J100" s="19">
        <v>30970000</v>
      </c>
      <c r="K100" s="19">
        <v>76481000</v>
      </c>
      <c r="L100" s="19">
        <v>173410000</v>
      </c>
      <c r="M100" s="19">
        <v>284370000</v>
      </c>
      <c r="N100" s="19">
        <v>351680000</v>
      </c>
      <c r="O100" s="19">
        <v>458090000</v>
      </c>
      <c r="P100" s="19">
        <v>577650000</v>
      </c>
      <c r="Q100" s="19">
        <v>312880000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0</v>
      </c>
      <c r="AI100" s="19">
        <v>0</v>
      </c>
      <c r="AJ100" s="19">
        <v>0</v>
      </c>
      <c r="AK100" s="19">
        <v>0</v>
      </c>
      <c r="AL100" s="19">
        <v>0</v>
      </c>
      <c r="AM100" s="19">
        <v>0</v>
      </c>
      <c r="AN100" s="19">
        <v>0</v>
      </c>
      <c r="AO100" s="19">
        <v>0</v>
      </c>
    </row>
    <row r="101" spans="2:41" x14ac:dyDescent="0.3">
      <c r="B101" s="19" t="s">
        <v>143</v>
      </c>
      <c r="C101" s="19" t="s">
        <v>148</v>
      </c>
      <c r="D101" s="19" t="s">
        <v>32</v>
      </c>
      <c r="E101" s="19" t="s">
        <v>147</v>
      </c>
      <c r="F101" s="19">
        <v>0</v>
      </c>
      <c r="G101" s="19">
        <v>93015</v>
      </c>
      <c r="H101" s="19">
        <v>326620</v>
      </c>
      <c r="I101" s="19">
        <v>2708600</v>
      </c>
      <c r="J101" s="19">
        <v>19651000</v>
      </c>
      <c r="K101" s="19">
        <v>56073000</v>
      </c>
      <c r="L101" s="19">
        <v>137000000</v>
      </c>
      <c r="M101" s="19">
        <v>216850000</v>
      </c>
      <c r="N101" s="19">
        <v>289800000</v>
      </c>
      <c r="O101" s="19">
        <v>382580000</v>
      </c>
      <c r="P101" s="19">
        <v>516320000</v>
      </c>
      <c r="Q101" s="19">
        <v>407360000</v>
      </c>
      <c r="R101" s="19">
        <v>230520000</v>
      </c>
      <c r="S101" s="19">
        <v>0</v>
      </c>
      <c r="T101" s="19">
        <v>0</v>
      </c>
      <c r="U101" s="19">
        <v>0</v>
      </c>
      <c r="V101" s="19">
        <v>0</v>
      </c>
      <c r="W101" s="19">
        <v>0</v>
      </c>
      <c r="X101" s="19">
        <v>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row>
    <row r="102" spans="2:41" x14ac:dyDescent="0.3">
      <c r="B102" s="19" t="s">
        <v>143</v>
      </c>
      <c r="C102" s="19" t="s">
        <v>149</v>
      </c>
      <c r="D102" s="19" t="s">
        <v>33</v>
      </c>
      <c r="E102" s="19" t="s">
        <v>144</v>
      </c>
      <c r="F102" s="19">
        <v>0</v>
      </c>
      <c r="G102" s="19">
        <v>0</v>
      </c>
      <c r="H102" s="19">
        <v>0</v>
      </c>
      <c r="I102" s="19">
        <v>0</v>
      </c>
      <c r="J102" s="19">
        <v>0</v>
      </c>
      <c r="K102" s="19">
        <v>958.49</v>
      </c>
      <c r="L102" s="19">
        <v>1248.5</v>
      </c>
      <c r="M102" s="19">
        <v>4141.7</v>
      </c>
      <c r="N102" s="19">
        <v>13623</v>
      </c>
      <c r="O102" s="19">
        <v>16217</v>
      </c>
      <c r="P102" s="19">
        <v>18515</v>
      </c>
      <c r="Q102" s="19">
        <v>20623</v>
      </c>
      <c r="R102" s="19">
        <v>22619</v>
      </c>
      <c r="S102" s="19">
        <v>23879</v>
      </c>
      <c r="T102" s="19">
        <v>22756</v>
      </c>
      <c r="U102" s="19">
        <v>21356</v>
      </c>
      <c r="V102" s="19">
        <v>19539</v>
      </c>
      <c r="W102" s="19">
        <v>17663</v>
      </c>
      <c r="X102" s="19">
        <v>15553</v>
      </c>
      <c r="Y102" s="19">
        <v>13265</v>
      </c>
      <c r="Z102" s="19">
        <v>11028</v>
      </c>
      <c r="AA102" s="19">
        <v>8932.2000000000007</v>
      </c>
      <c r="AB102" s="19">
        <v>7007.4</v>
      </c>
      <c r="AC102" s="19">
        <v>5339.2</v>
      </c>
      <c r="AD102" s="19">
        <v>3960.2</v>
      </c>
      <c r="AE102" s="19">
        <v>2856</v>
      </c>
      <c r="AF102" s="19">
        <v>1999.6</v>
      </c>
      <c r="AG102" s="19">
        <v>1370.8</v>
      </c>
      <c r="AH102" s="19">
        <v>923.01</v>
      </c>
      <c r="AI102" s="19">
        <v>612.24</v>
      </c>
      <c r="AJ102" s="19">
        <v>401.8</v>
      </c>
      <c r="AK102" s="19">
        <v>261.86</v>
      </c>
      <c r="AL102" s="19">
        <v>169.5</v>
      </c>
      <c r="AM102" s="19">
        <v>109.32</v>
      </c>
      <c r="AN102" s="19">
        <v>70.391000000000005</v>
      </c>
      <c r="AO102" s="19">
        <v>45.198999999999998</v>
      </c>
    </row>
    <row r="103" spans="2:41" x14ac:dyDescent="0.3">
      <c r="B103" s="19" t="s">
        <v>143</v>
      </c>
      <c r="C103" s="19" t="s">
        <v>149</v>
      </c>
      <c r="D103" s="19" t="s">
        <v>33</v>
      </c>
      <c r="E103" s="19" t="s">
        <v>145</v>
      </c>
      <c r="F103" s="19">
        <v>0</v>
      </c>
      <c r="G103" s="19">
        <v>0</v>
      </c>
      <c r="H103" s="19">
        <v>0</v>
      </c>
      <c r="I103" s="19">
        <v>0</v>
      </c>
      <c r="J103" s="19">
        <v>0</v>
      </c>
      <c r="K103" s="19">
        <v>0</v>
      </c>
      <c r="L103" s="19">
        <v>0</v>
      </c>
      <c r="M103" s="19">
        <v>0</v>
      </c>
      <c r="N103" s="19">
        <v>0</v>
      </c>
      <c r="O103" s="19">
        <v>0</v>
      </c>
      <c r="P103" s="19">
        <v>0</v>
      </c>
      <c r="Q103" s="19">
        <v>0</v>
      </c>
      <c r="R103" s="19">
        <v>0</v>
      </c>
      <c r="S103" s="19">
        <v>0</v>
      </c>
      <c r="T103" s="19">
        <v>0</v>
      </c>
      <c r="U103" s="19">
        <v>0</v>
      </c>
      <c r="V103" s="19">
        <v>0</v>
      </c>
      <c r="W103" s="19">
        <v>0</v>
      </c>
      <c r="X103" s="19">
        <v>0</v>
      </c>
      <c r="Y103" s="19">
        <v>0</v>
      </c>
      <c r="Z103" s="19">
        <v>0</v>
      </c>
      <c r="AA103" s="19">
        <v>0</v>
      </c>
      <c r="AB103" s="19">
        <v>0</v>
      </c>
      <c r="AC103" s="19">
        <v>0</v>
      </c>
      <c r="AD103" s="19">
        <v>0</v>
      </c>
      <c r="AE103" s="19">
        <v>0</v>
      </c>
      <c r="AF103" s="19">
        <v>0</v>
      </c>
      <c r="AG103" s="19">
        <v>0</v>
      </c>
      <c r="AH103" s="19">
        <v>0</v>
      </c>
      <c r="AI103" s="19">
        <v>0</v>
      </c>
      <c r="AJ103" s="19">
        <v>0</v>
      </c>
      <c r="AK103" s="19">
        <v>0</v>
      </c>
      <c r="AL103" s="19">
        <v>0</v>
      </c>
      <c r="AM103" s="19">
        <v>0</v>
      </c>
      <c r="AN103" s="19">
        <v>0</v>
      </c>
      <c r="AO103" s="19">
        <v>0</v>
      </c>
    </row>
    <row r="104" spans="2:41" x14ac:dyDescent="0.3">
      <c r="B104" s="19" t="s">
        <v>143</v>
      </c>
      <c r="C104" s="19" t="s">
        <v>149</v>
      </c>
      <c r="D104" s="19" t="s">
        <v>33</v>
      </c>
      <c r="E104" s="19" t="s">
        <v>146</v>
      </c>
      <c r="F104" s="19">
        <v>0</v>
      </c>
      <c r="G104" s="19">
        <v>0</v>
      </c>
      <c r="H104" s="19">
        <v>0</v>
      </c>
      <c r="I104" s="19">
        <v>0</v>
      </c>
      <c r="J104" s="19">
        <v>0</v>
      </c>
      <c r="K104" s="19">
        <v>5445.6</v>
      </c>
      <c r="L104" s="19">
        <v>6273.8</v>
      </c>
      <c r="M104" s="19">
        <v>1643.1</v>
      </c>
      <c r="N104" s="19">
        <v>1986.1</v>
      </c>
      <c r="O104" s="19">
        <v>2433.3000000000002</v>
      </c>
      <c r="P104" s="19">
        <v>2690.6</v>
      </c>
      <c r="Q104" s="19">
        <v>1460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0</v>
      </c>
      <c r="AJ104" s="19">
        <v>0</v>
      </c>
      <c r="AK104" s="19">
        <v>0</v>
      </c>
      <c r="AL104" s="19">
        <v>0</v>
      </c>
      <c r="AM104" s="19">
        <v>0</v>
      </c>
      <c r="AN104" s="19">
        <v>0</v>
      </c>
      <c r="AO104" s="19">
        <v>0</v>
      </c>
    </row>
    <row r="105" spans="2:41" x14ac:dyDescent="0.3">
      <c r="B105" s="19" t="s">
        <v>143</v>
      </c>
      <c r="C105" s="19" t="s">
        <v>149</v>
      </c>
      <c r="D105" s="19" t="s">
        <v>33</v>
      </c>
      <c r="E105" s="19" t="s">
        <v>147</v>
      </c>
      <c r="F105" s="19">
        <v>0</v>
      </c>
      <c r="G105" s="19">
        <v>0</v>
      </c>
      <c r="H105" s="19">
        <v>0</v>
      </c>
      <c r="I105" s="19">
        <v>0</v>
      </c>
      <c r="J105" s="19">
        <v>0</v>
      </c>
      <c r="K105" s="19">
        <v>10651</v>
      </c>
      <c r="L105" s="19">
        <v>13052</v>
      </c>
      <c r="M105" s="19">
        <v>14763</v>
      </c>
      <c r="N105" s="19">
        <v>6443.9</v>
      </c>
      <c r="O105" s="19">
        <v>6255.9</v>
      </c>
      <c r="P105" s="19">
        <v>7335.7</v>
      </c>
      <c r="Q105" s="19">
        <v>5195.8999999999996</v>
      </c>
      <c r="R105" s="19">
        <v>2927</v>
      </c>
      <c r="S105" s="19">
        <v>0</v>
      </c>
      <c r="T105" s="19">
        <v>0</v>
      </c>
      <c r="U105" s="19">
        <v>0</v>
      </c>
      <c r="V105" s="19">
        <v>0</v>
      </c>
      <c r="W105" s="19">
        <v>0</v>
      </c>
      <c r="X105" s="19">
        <v>0</v>
      </c>
      <c r="Y105" s="19">
        <v>0</v>
      </c>
      <c r="Z105" s="19">
        <v>0</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row>
    <row r="106" spans="2:41" x14ac:dyDescent="0.3">
      <c r="B106" s="19" t="s">
        <v>143</v>
      </c>
      <c r="C106" s="19" t="s">
        <v>22</v>
      </c>
      <c r="D106" s="19" t="s">
        <v>22</v>
      </c>
      <c r="E106" s="19" t="s">
        <v>144</v>
      </c>
      <c r="F106" s="19">
        <v>15708000000</v>
      </c>
      <c r="G106" s="19">
        <v>15146000000</v>
      </c>
      <c r="H106" s="19">
        <v>14653000000</v>
      </c>
      <c r="I106" s="19">
        <v>14201000000</v>
      </c>
      <c r="J106" s="19">
        <v>13719000000</v>
      </c>
      <c r="K106" s="19">
        <v>13252000000</v>
      </c>
      <c r="L106" s="19">
        <v>12630000000</v>
      </c>
      <c r="M106" s="19">
        <v>11913000000</v>
      </c>
      <c r="N106" s="19">
        <v>11126000000</v>
      </c>
      <c r="O106" s="19">
        <v>10312000000</v>
      </c>
      <c r="P106" s="19">
        <v>9463500000</v>
      </c>
      <c r="Q106" s="19">
        <v>8656400000</v>
      </c>
      <c r="R106" s="19">
        <v>7826600000</v>
      </c>
      <c r="S106" s="19">
        <v>6809100000</v>
      </c>
      <c r="T106" s="19">
        <v>5821900000</v>
      </c>
      <c r="U106" s="19">
        <v>4908300000</v>
      </c>
      <c r="V106" s="19">
        <v>4065100000</v>
      </c>
      <c r="W106" s="19">
        <v>3329400000</v>
      </c>
      <c r="X106" s="19">
        <v>2675600000</v>
      </c>
      <c r="Y106" s="19">
        <v>2106100000</v>
      </c>
      <c r="Z106" s="19">
        <v>1627400000</v>
      </c>
      <c r="AA106" s="19">
        <v>1234800000</v>
      </c>
      <c r="AB106" s="19">
        <v>917010000</v>
      </c>
      <c r="AC106" s="19">
        <v>666630000</v>
      </c>
      <c r="AD106" s="19">
        <v>475340000</v>
      </c>
      <c r="AE106" s="19">
        <v>332310000</v>
      </c>
      <c r="AF106" s="19">
        <v>227060000</v>
      </c>
      <c r="AG106" s="19">
        <v>152740000</v>
      </c>
      <c r="AH106" s="19">
        <v>101440000</v>
      </c>
      <c r="AI106" s="19">
        <v>66591000</v>
      </c>
      <c r="AJ106" s="19">
        <v>43364000</v>
      </c>
      <c r="AK106" s="19">
        <v>28099000</v>
      </c>
      <c r="AL106" s="19">
        <v>18108000</v>
      </c>
      <c r="AM106" s="19">
        <v>11646000</v>
      </c>
      <c r="AN106" s="19">
        <v>7483300</v>
      </c>
      <c r="AO106" s="19">
        <v>4792400</v>
      </c>
    </row>
    <row r="107" spans="2:41" x14ac:dyDescent="0.3">
      <c r="B107" s="19" t="s">
        <v>143</v>
      </c>
      <c r="C107" s="19" t="s">
        <v>22</v>
      </c>
      <c r="D107" s="19" t="s">
        <v>22</v>
      </c>
      <c r="E107" s="19" t="s">
        <v>145</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row>
    <row r="108" spans="2:41" x14ac:dyDescent="0.3">
      <c r="B108" s="19" t="s">
        <v>143</v>
      </c>
      <c r="C108" s="19" t="s">
        <v>22</v>
      </c>
      <c r="D108" s="19" t="s">
        <v>22</v>
      </c>
      <c r="E108" s="19" t="s">
        <v>146</v>
      </c>
      <c r="F108" s="19">
        <v>1314600000</v>
      </c>
      <c r="G108" s="19">
        <v>1404400000</v>
      </c>
      <c r="H108" s="19">
        <v>1394800000</v>
      </c>
      <c r="I108" s="19">
        <v>1226400000</v>
      </c>
      <c r="J108" s="19">
        <v>1109700000</v>
      </c>
      <c r="K108" s="19">
        <v>1049400000</v>
      </c>
      <c r="L108" s="19">
        <v>927080000</v>
      </c>
      <c r="M108" s="19">
        <v>840780000</v>
      </c>
      <c r="N108" s="19">
        <v>650320000</v>
      </c>
      <c r="O108" s="19">
        <v>451450000</v>
      </c>
      <c r="P108" s="19">
        <v>416090000</v>
      </c>
      <c r="Q108" s="19">
        <v>206040000</v>
      </c>
      <c r="R108" s="19">
        <v>0</v>
      </c>
      <c r="S108" s="19">
        <v>0</v>
      </c>
      <c r="T108" s="19">
        <v>0</v>
      </c>
      <c r="U108" s="19">
        <v>0</v>
      </c>
      <c r="V108" s="19">
        <v>0</v>
      </c>
      <c r="W108" s="19">
        <v>0</v>
      </c>
      <c r="X108" s="19">
        <v>0</v>
      </c>
      <c r="Y108" s="19">
        <v>0</v>
      </c>
      <c r="Z108" s="19">
        <v>0</v>
      </c>
      <c r="AA108" s="19">
        <v>0</v>
      </c>
      <c r="AB108" s="19">
        <v>0</v>
      </c>
      <c r="AC108" s="19">
        <v>0</v>
      </c>
      <c r="AD108" s="19">
        <v>0</v>
      </c>
      <c r="AE108" s="19">
        <v>0</v>
      </c>
      <c r="AF108" s="19">
        <v>0</v>
      </c>
      <c r="AG108" s="19">
        <v>0</v>
      </c>
      <c r="AH108" s="19">
        <v>0</v>
      </c>
      <c r="AI108" s="19">
        <v>0</v>
      </c>
      <c r="AJ108" s="19">
        <v>0</v>
      </c>
      <c r="AK108" s="19">
        <v>0</v>
      </c>
      <c r="AL108" s="19">
        <v>0</v>
      </c>
      <c r="AM108" s="19">
        <v>0</v>
      </c>
      <c r="AN108" s="19">
        <v>0</v>
      </c>
      <c r="AO108" s="19">
        <v>0</v>
      </c>
    </row>
    <row r="109" spans="2:41" x14ac:dyDescent="0.3">
      <c r="B109" s="19" t="s">
        <v>143</v>
      </c>
      <c r="C109" s="19" t="s">
        <v>22</v>
      </c>
      <c r="D109" s="19" t="s">
        <v>22</v>
      </c>
      <c r="E109" s="19" t="s">
        <v>147</v>
      </c>
      <c r="F109" s="19">
        <v>1344400000</v>
      </c>
      <c r="G109" s="19">
        <v>1349800000</v>
      </c>
      <c r="H109" s="19">
        <v>1313500000</v>
      </c>
      <c r="I109" s="19">
        <v>1241200000</v>
      </c>
      <c r="J109" s="19">
        <v>1094000000</v>
      </c>
      <c r="K109" s="19">
        <v>920060000</v>
      </c>
      <c r="L109" s="19">
        <v>711330000</v>
      </c>
      <c r="M109" s="19">
        <v>535260000</v>
      </c>
      <c r="N109" s="19">
        <v>383070000</v>
      </c>
      <c r="O109" s="19">
        <v>296550000</v>
      </c>
      <c r="P109" s="19">
        <v>257090000</v>
      </c>
      <c r="Q109" s="19">
        <v>166140000</v>
      </c>
      <c r="R109" s="19">
        <v>86054000</v>
      </c>
      <c r="S109" s="19">
        <v>0</v>
      </c>
      <c r="T109" s="19">
        <v>0</v>
      </c>
      <c r="U109" s="19">
        <v>0</v>
      </c>
      <c r="V109" s="19">
        <v>0</v>
      </c>
      <c r="W109" s="19">
        <v>0</v>
      </c>
      <c r="X109" s="19">
        <v>0</v>
      </c>
      <c r="Y109" s="19">
        <v>0</v>
      </c>
      <c r="Z109" s="19">
        <v>0</v>
      </c>
      <c r="AA109" s="19">
        <v>0</v>
      </c>
      <c r="AB109" s="19">
        <v>0</v>
      </c>
      <c r="AC109" s="19">
        <v>0</v>
      </c>
      <c r="AD109" s="19">
        <v>0</v>
      </c>
      <c r="AE109" s="19">
        <v>0</v>
      </c>
      <c r="AF109" s="19">
        <v>0</v>
      </c>
      <c r="AG109" s="19">
        <v>0</v>
      </c>
      <c r="AH109" s="19">
        <v>0</v>
      </c>
      <c r="AI109" s="19">
        <v>0</v>
      </c>
      <c r="AJ109" s="19">
        <v>0</v>
      </c>
      <c r="AK109" s="19">
        <v>0</v>
      </c>
      <c r="AL109" s="19">
        <v>0</v>
      </c>
      <c r="AM109" s="19">
        <v>0</v>
      </c>
      <c r="AN109" s="19">
        <v>0</v>
      </c>
      <c r="AO109" s="19">
        <v>0</v>
      </c>
    </row>
    <row r="110" spans="2:41" x14ac:dyDescent="0.3">
      <c r="B110" s="19" t="s">
        <v>143</v>
      </c>
      <c r="C110" s="19" t="s">
        <v>150</v>
      </c>
      <c r="D110" s="19" t="s">
        <v>32</v>
      </c>
      <c r="E110" s="19" t="s">
        <v>144</v>
      </c>
      <c r="F110" s="19">
        <v>107700000</v>
      </c>
      <c r="G110" s="19">
        <v>248040000</v>
      </c>
      <c r="H110" s="19">
        <v>448810000</v>
      </c>
      <c r="I110" s="19">
        <v>716570000</v>
      </c>
      <c r="J110" s="19">
        <v>1066600000</v>
      </c>
      <c r="K110" s="19">
        <v>1550500000</v>
      </c>
      <c r="L110" s="19">
        <v>2014100000</v>
      </c>
      <c r="M110" s="19">
        <v>2378800000</v>
      </c>
      <c r="N110" s="19">
        <v>2791900000</v>
      </c>
      <c r="O110" s="19">
        <v>3075700000</v>
      </c>
      <c r="P110" s="19">
        <v>3484700000</v>
      </c>
      <c r="Q110" s="19">
        <v>3578800000</v>
      </c>
      <c r="R110" s="19">
        <v>3655800000</v>
      </c>
      <c r="S110" s="19">
        <v>3406300000</v>
      </c>
      <c r="T110" s="19">
        <v>3028300000</v>
      </c>
      <c r="U110" s="19">
        <v>2641300000</v>
      </c>
      <c r="V110" s="19">
        <v>2240800000</v>
      </c>
      <c r="W110" s="19">
        <v>1867100000</v>
      </c>
      <c r="X110" s="19">
        <v>1508900000</v>
      </c>
      <c r="Y110" s="19">
        <v>1178500000</v>
      </c>
      <c r="Z110" s="19">
        <v>894090000</v>
      </c>
      <c r="AA110" s="19">
        <v>660300000</v>
      </c>
      <c r="AB110" s="19">
        <v>474060000</v>
      </c>
      <c r="AC110" s="19">
        <v>332530000</v>
      </c>
      <c r="AD110" s="19">
        <v>229190000</v>
      </c>
      <c r="AE110" s="19">
        <v>155480000</v>
      </c>
      <c r="AF110" s="19">
        <v>103700000</v>
      </c>
      <c r="AG110" s="19">
        <v>68548000</v>
      </c>
      <c r="AH110" s="19">
        <v>45011000</v>
      </c>
      <c r="AI110" s="19">
        <v>29382000</v>
      </c>
      <c r="AJ110" s="19">
        <v>19118000</v>
      </c>
      <c r="AK110" s="19">
        <v>12426000</v>
      </c>
      <c r="AL110" s="19">
        <v>8055900</v>
      </c>
      <c r="AM110" s="19">
        <v>5220500</v>
      </c>
      <c r="AN110" s="19">
        <v>3385700</v>
      </c>
      <c r="AO110" s="19">
        <v>2193400</v>
      </c>
    </row>
    <row r="111" spans="2:41" x14ac:dyDescent="0.3">
      <c r="B111" s="19" t="s">
        <v>143</v>
      </c>
      <c r="C111" s="19" t="s">
        <v>150</v>
      </c>
      <c r="D111" s="19" t="s">
        <v>32</v>
      </c>
      <c r="E111" s="19" t="s">
        <v>145</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row>
    <row r="112" spans="2:41" x14ac:dyDescent="0.3">
      <c r="B112" s="19" t="s">
        <v>143</v>
      </c>
      <c r="C112" s="19" t="s">
        <v>150</v>
      </c>
      <c r="D112" s="19" t="s">
        <v>32</v>
      </c>
      <c r="E112" s="19" t="s">
        <v>146</v>
      </c>
      <c r="F112" s="19">
        <v>42474000</v>
      </c>
      <c r="G112" s="19">
        <v>151120000</v>
      </c>
      <c r="H112" s="19">
        <v>349590000</v>
      </c>
      <c r="I112" s="19">
        <v>643850000</v>
      </c>
      <c r="J112" s="19">
        <v>932250000</v>
      </c>
      <c r="K112" s="19">
        <v>990320000</v>
      </c>
      <c r="L112" s="19">
        <v>883820000</v>
      </c>
      <c r="M112" s="19">
        <v>769240000</v>
      </c>
      <c r="N112" s="19">
        <v>810870000</v>
      </c>
      <c r="O112" s="19">
        <v>849710000</v>
      </c>
      <c r="P112" s="19">
        <v>823250000</v>
      </c>
      <c r="Q112" s="19">
        <v>435060000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row>
    <row r="113" spans="1:41" x14ac:dyDescent="0.3">
      <c r="B113" s="19" t="s">
        <v>143</v>
      </c>
      <c r="C113" s="19" t="s">
        <v>150</v>
      </c>
      <c r="D113" s="19" t="s">
        <v>32</v>
      </c>
      <c r="E113" s="19" t="s">
        <v>147</v>
      </c>
      <c r="F113" s="19">
        <v>28592000</v>
      </c>
      <c r="G113" s="19">
        <v>94349000</v>
      </c>
      <c r="H113" s="19">
        <v>213810000</v>
      </c>
      <c r="I113" s="19">
        <v>374450000</v>
      </c>
      <c r="J113" s="19">
        <v>513860000</v>
      </c>
      <c r="K113" s="19">
        <v>594940000</v>
      </c>
      <c r="L113" s="19">
        <v>576070000</v>
      </c>
      <c r="M113" s="19">
        <v>498360000</v>
      </c>
      <c r="N113" s="19">
        <v>466470000</v>
      </c>
      <c r="O113" s="19">
        <v>465870000</v>
      </c>
      <c r="P113" s="19">
        <v>546430000</v>
      </c>
      <c r="Q113" s="19">
        <v>374930000</v>
      </c>
      <c r="R113" s="19">
        <v>207950000</v>
      </c>
      <c r="S113" s="19">
        <v>0</v>
      </c>
      <c r="T113" s="19">
        <v>0</v>
      </c>
      <c r="U113" s="19">
        <v>0</v>
      </c>
      <c r="V113" s="19">
        <v>0</v>
      </c>
      <c r="W113" s="19">
        <v>0</v>
      </c>
      <c r="X113" s="19">
        <v>0</v>
      </c>
      <c r="Y113" s="19">
        <v>0</v>
      </c>
      <c r="Z113" s="19">
        <v>0</v>
      </c>
      <c r="AA113" s="19">
        <v>0</v>
      </c>
      <c r="AB113" s="19">
        <v>0</v>
      </c>
      <c r="AC113" s="19">
        <v>0</v>
      </c>
      <c r="AD113" s="19">
        <v>0</v>
      </c>
      <c r="AE113" s="19">
        <v>0</v>
      </c>
      <c r="AF113" s="19">
        <v>0</v>
      </c>
      <c r="AG113" s="19">
        <v>0</v>
      </c>
      <c r="AH113" s="19">
        <v>0</v>
      </c>
      <c r="AI113" s="19">
        <v>0</v>
      </c>
      <c r="AJ113" s="19">
        <v>0</v>
      </c>
      <c r="AK113" s="19">
        <v>0</v>
      </c>
      <c r="AL113" s="19">
        <v>0</v>
      </c>
      <c r="AM113" s="19">
        <v>0</v>
      </c>
      <c r="AN113" s="19">
        <v>0</v>
      </c>
      <c r="AO113" s="19">
        <v>0</v>
      </c>
    </row>
    <row r="114" spans="1:41" x14ac:dyDescent="0.3">
      <c r="B114" s="19" t="s">
        <v>143</v>
      </c>
      <c r="C114" s="19" t="s">
        <v>150</v>
      </c>
      <c r="D114" s="19" t="s">
        <v>22</v>
      </c>
      <c r="E114" s="19" t="s">
        <v>144</v>
      </c>
      <c r="F114" s="19">
        <v>32089000</v>
      </c>
      <c r="G114" s="19">
        <v>69114000</v>
      </c>
      <c r="H114" s="19">
        <v>117970000</v>
      </c>
      <c r="I114" s="19">
        <v>176950000</v>
      </c>
      <c r="J114" s="19">
        <v>243030000</v>
      </c>
      <c r="K114" s="19">
        <v>326750000</v>
      </c>
      <c r="L114" s="19">
        <v>395100000</v>
      </c>
      <c r="M114" s="19">
        <v>448590000</v>
      </c>
      <c r="N114" s="19">
        <v>516540000</v>
      </c>
      <c r="O114" s="19">
        <v>560620000</v>
      </c>
      <c r="P114" s="19">
        <v>629210000</v>
      </c>
      <c r="Q114" s="19">
        <v>637050000</v>
      </c>
      <c r="R114" s="19">
        <v>640180000</v>
      </c>
      <c r="S114" s="19">
        <v>590330000</v>
      </c>
      <c r="T114" s="19">
        <v>523880000</v>
      </c>
      <c r="U114" s="19">
        <v>456270000</v>
      </c>
      <c r="V114" s="19">
        <v>386790000</v>
      </c>
      <c r="W114" s="19">
        <v>321870000</v>
      </c>
      <c r="X114" s="19">
        <v>259820000</v>
      </c>
      <c r="Y114" s="19">
        <v>202730000</v>
      </c>
      <c r="Z114" s="19">
        <v>153650000</v>
      </c>
      <c r="AA114" s="19">
        <v>113350000</v>
      </c>
      <c r="AB114" s="19">
        <v>81309000</v>
      </c>
      <c r="AC114" s="19">
        <v>56992000</v>
      </c>
      <c r="AD114" s="19">
        <v>39252000</v>
      </c>
      <c r="AE114" s="19">
        <v>26616000</v>
      </c>
      <c r="AF114" s="19">
        <v>17746000</v>
      </c>
      <c r="AG114" s="19">
        <v>11728000</v>
      </c>
      <c r="AH114" s="19">
        <v>7700000</v>
      </c>
      <c r="AI114" s="19">
        <v>5026200</v>
      </c>
      <c r="AJ114" s="19">
        <v>3270400</v>
      </c>
      <c r="AK114" s="19">
        <v>2125600</v>
      </c>
      <c r="AL114" s="19">
        <v>1378100</v>
      </c>
      <c r="AM114" s="19">
        <v>893100</v>
      </c>
      <c r="AN114" s="19">
        <v>579230</v>
      </c>
      <c r="AO114" s="19">
        <v>375250</v>
      </c>
    </row>
    <row r="115" spans="1:41" x14ac:dyDescent="0.3">
      <c r="B115" s="19" t="s">
        <v>143</v>
      </c>
      <c r="C115" s="19" t="s">
        <v>150</v>
      </c>
      <c r="D115" s="19" t="s">
        <v>22</v>
      </c>
      <c r="E115" s="19" t="s">
        <v>145</v>
      </c>
      <c r="F115" s="19">
        <v>0</v>
      </c>
      <c r="G115" s="19">
        <v>0</v>
      </c>
      <c r="H115" s="19">
        <v>0</v>
      </c>
      <c r="I115" s="19">
        <v>0</v>
      </c>
      <c r="J115" s="19">
        <v>0</v>
      </c>
      <c r="K115" s="19">
        <v>0</v>
      </c>
      <c r="L115" s="19">
        <v>0</v>
      </c>
      <c r="M115" s="19">
        <v>0</v>
      </c>
      <c r="N115" s="19">
        <v>0</v>
      </c>
      <c r="O115" s="19">
        <v>0</v>
      </c>
      <c r="P115" s="19">
        <v>0</v>
      </c>
      <c r="Q115" s="19">
        <v>0</v>
      </c>
      <c r="R115" s="19">
        <v>0</v>
      </c>
      <c r="S115" s="19">
        <v>0</v>
      </c>
      <c r="T115" s="19">
        <v>0</v>
      </c>
      <c r="U115" s="19">
        <v>0</v>
      </c>
      <c r="V115" s="19">
        <v>0</v>
      </c>
      <c r="W115" s="19">
        <v>0</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0</v>
      </c>
    </row>
    <row r="116" spans="1:41" x14ac:dyDescent="0.3">
      <c r="B116" s="19" t="s">
        <v>143</v>
      </c>
      <c r="C116" s="19" t="s">
        <v>150</v>
      </c>
      <c r="D116" s="19" t="s">
        <v>22</v>
      </c>
      <c r="E116" s="19" t="s">
        <v>146</v>
      </c>
      <c r="F116" s="19">
        <v>56209000</v>
      </c>
      <c r="G116" s="19">
        <v>161810000</v>
      </c>
      <c r="H116" s="19">
        <v>271080000</v>
      </c>
      <c r="I116" s="19">
        <v>368730000</v>
      </c>
      <c r="J116" s="19">
        <v>407310000</v>
      </c>
      <c r="K116" s="19">
        <v>422810000</v>
      </c>
      <c r="L116" s="19">
        <v>413960000</v>
      </c>
      <c r="M116" s="19">
        <v>347650000</v>
      </c>
      <c r="N116" s="19">
        <v>399750000</v>
      </c>
      <c r="O116" s="19">
        <v>439910000</v>
      </c>
      <c r="P116" s="19">
        <v>407740000</v>
      </c>
      <c r="Q116" s="19">
        <v>212220000</v>
      </c>
      <c r="R116" s="19">
        <v>0</v>
      </c>
      <c r="S116" s="19">
        <v>0</v>
      </c>
      <c r="T116" s="19">
        <v>0</v>
      </c>
      <c r="U116" s="19">
        <v>0</v>
      </c>
      <c r="V116" s="19">
        <v>0</v>
      </c>
      <c r="W116" s="19">
        <v>0</v>
      </c>
      <c r="X116" s="19">
        <v>0</v>
      </c>
      <c r="Y116" s="19">
        <v>0</v>
      </c>
      <c r="Z116" s="19">
        <v>0</v>
      </c>
      <c r="AA116" s="19">
        <v>0</v>
      </c>
      <c r="AB116" s="19">
        <v>0</v>
      </c>
      <c r="AC116" s="19">
        <v>0</v>
      </c>
      <c r="AD116" s="19">
        <v>0</v>
      </c>
      <c r="AE116" s="19">
        <v>0</v>
      </c>
      <c r="AF116" s="19">
        <v>0</v>
      </c>
      <c r="AG116" s="19">
        <v>0</v>
      </c>
      <c r="AH116" s="19">
        <v>0</v>
      </c>
      <c r="AI116" s="19">
        <v>0</v>
      </c>
      <c r="AJ116" s="19">
        <v>0</v>
      </c>
      <c r="AK116" s="19">
        <v>0</v>
      </c>
      <c r="AL116" s="19">
        <v>0</v>
      </c>
      <c r="AM116" s="19">
        <v>0</v>
      </c>
      <c r="AN116" s="19">
        <v>0</v>
      </c>
      <c r="AO116" s="19">
        <v>0</v>
      </c>
    </row>
    <row r="117" spans="1:41" x14ac:dyDescent="0.3">
      <c r="B117" s="19" t="s">
        <v>143</v>
      </c>
      <c r="C117" s="19" t="s">
        <v>150</v>
      </c>
      <c r="D117" s="19" t="s">
        <v>22</v>
      </c>
      <c r="E117" s="19" t="s">
        <v>147</v>
      </c>
      <c r="F117" s="19">
        <v>8462100</v>
      </c>
      <c r="G117" s="19">
        <v>24793000</v>
      </c>
      <c r="H117" s="19">
        <v>48425000</v>
      </c>
      <c r="I117" s="19">
        <v>73033000</v>
      </c>
      <c r="J117" s="19">
        <v>88314000</v>
      </c>
      <c r="K117" s="19">
        <v>95059000</v>
      </c>
      <c r="L117" s="19">
        <v>89727000</v>
      </c>
      <c r="M117" s="19">
        <v>77678000</v>
      </c>
      <c r="N117" s="19">
        <v>72450000</v>
      </c>
      <c r="O117" s="19">
        <v>70293000</v>
      </c>
      <c r="P117" s="19">
        <v>79352000</v>
      </c>
      <c r="Q117" s="19">
        <v>53133000</v>
      </c>
      <c r="R117" s="19">
        <v>28714000</v>
      </c>
      <c r="S117" s="19">
        <v>0</v>
      </c>
      <c r="T117" s="19">
        <v>0</v>
      </c>
      <c r="U117" s="19">
        <v>0</v>
      </c>
      <c r="V117" s="19">
        <v>0</v>
      </c>
      <c r="W117" s="19">
        <v>0</v>
      </c>
      <c r="X117" s="19">
        <v>0</v>
      </c>
      <c r="Y117" s="19">
        <v>0</v>
      </c>
      <c r="Z117" s="19">
        <v>0</v>
      </c>
      <c r="AA117" s="19">
        <v>0</v>
      </c>
      <c r="AB117" s="19">
        <v>0</v>
      </c>
      <c r="AC117" s="19">
        <v>0</v>
      </c>
      <c r="AD117" s="19">
        <v>0</v>
      </c>
      <c r="AE117" s="19">
        <v>0</v>
      </c>
      <c r="AF117" s="19">
        <v>0</v>
      </c>
      <c r="AG117" s="19">
        <v>0</v>
      </c>
      <c r="AH117" s="19">
        <v>0</v>
      </c>
      <c r="AI117" s="19">
        <v>0</v>
      </c>
      <c r="AJ117" s="19">
        <v>0</v>
      </c>
      <c r="AK117" s="19">
        <v>0</v>
      </c>
      <c r="AL117" s="19">
        <v>0</v>
      </c>
      <c r="AM117" s="19">
        <v>0</v>
      </c>
      <c r="AN117" s="19">
        <v>0</v>
      </c>
      <c r="AO117" s="19">
        <v>0</v>
      </c>
    </row>
    <row r="118" spans="1:41" ht="17.25" thickBot="1" x14ac:dyDescent="0.35"/>
    <row r="119" spans="1:41" ht="21" thickBot="1" x14ac:dyDescent="0.4">
      <c r="A119" s="43" t="s">
        <v>36</v>
      </c>
      <c r="B119" s="18" t="s">
        <v>23</v>
      </c>
      <c r="C119" s="18" t="s">
        <v>24</v>
      </c>
      <c r="D119" s="18" t="s">
        <v>34</v>
      </c>
      <c r="E119" s="18" t="s">
        <v>25</v>
      </c>
      <c r="F119" s="18">
        <v>2015</v>
      </c>
      <c r="G119" s="18">
        <v>2016</v>
      </c>
      <c r="H119" s="18">
        <v>2017</v>
      </c>
      <c r="I119" s="18">
        <v>2018</v>
      </c>
      <c r="J119" s="18">
        <v>2019</v>
      </c>
      <c r="K119" s="18">
        <v>2020</v>
      </c>
      <c r="L119" s="18">
        <v>2021</v>
      </c>
      <c r="M119" s="18">
        <v>2022</v>
      </c>
      <c r="N119" s="18">
        <v>2023</v>
      </c>
      <c r="O119" s="18">
        <v>2024</v>
      </c>
      <c r="P119" s="18">
        <v>2025</v>
      </c>
      <c r="Q119" s="18">
        <v>2026</v>
      </c>
      <c r="R119" s="18">
        <v>2027</v>
      </c>
      <c r="S119" s="18">
        <v>2028</v>
      </c>
      <c r="T119" s="18">
        <v>2029</v>
      </c>
      <c r="U119" s="18">
        <v>2030</v>
      </c>
      <c r="V119" s="18">
        <v>2031</v>
      </c>
      <c r="W119" s="18">
        <v>2032</v>
      </c>
      <c r="X119" s="18">
        <v>2033</v>
      </c>
      <c r="Y119" s="18">
        <v>2034</v>
      </c>
      <c r="Z119" s="18">
        <v>2035</v>
      </c>
      <c r="AA119" s="18">
        <v>2036</v>
      </c>
      <c r="AB119" s="18">
        <v>2037</v>
      </c>
      <c r="AC119" s="18">
        <v>2038</v>
      </c>
      <c r="AD119" s="18">
        <v>2039</v>
      </c>
      <c r="AE119" s="18">
        <v>2040</v>
      </c>
      <c r="AF119" s="18">
        <v>2041</v>
      </c>
      <c r="AG119" s="18">
        <v>2042</v>
      </c>
      <c r="AH119" s="18">
        <v>2043</v>
      </c>
      <c r="AI119" s="18">
        <v>2044</v>
      </c>
      <c r="AJ119" s="18">
        <v>2045</v>
      </c>
      <c r="AK119" s="18">
        <v>2046</v>
      </c>
      <c r="AL119" s="18">
        <v>2047</v>
      </c>
      <c r="AM119" s="18">
        <v>2048</v>
      </c>
      <c r="AN119" s="18">
        <v>2049</v>
      </c>
      <c r="AO119" s="18">
        <v>2050</v>
      </c>
    </row>
    <row r="120" spans="1:41" x14ac:dyDescent="0.3">
      <c r="B120" s="19" t="s">
        <v>151</v>
      </c>
      <c r="C120" s="19" t="s">
        <v>19</v>
      </c>
      <c r="D120" s="19" t="s">
        <v>32</v>
      </c>
      <c r="E120" s="19" t="s">
        <v>144</v>
      </c>
      <c r="F120" s="19">
        <v>593590</v>
      </c>
      <c r="G120" s="19">
        <v>1613200</v>
      </c>
      <c r="H120" s="19">
        <v>3566700</v>
      </c>
      <c r="I120" s="19">
        <v>7089500</v>
      </c>
      <c r="J120" s="19">
        <v>20717000</v>
      </c>
      <c r="K120" s="19">
        <v>38761000</v>
      </c>
      <c r="L120" s="19">
        <v>40853000</v>
      </c>
      <c r="M120" s="19">
        <v>50362000</v>
      </c>
      <c r="N120" s="19">
        <v>70936000</v>
      </c>
      <c r="O120" s="19">
        <v>95476000</v>
      </c>
      <c r="P120" s="19">
        <v>252470000</v>
      </c>
      <c r="Q120" s="19">
        <v>428560000</v>
      </c>
      <c r="R120" s="19">
        <v>633110000</v>
      </c>
      <c r="S120" s="19">
        <v>880950000</v>
      </c>
      <c r="T120" s="19">
        <v>943480000</v>
      </c>
      <c r="U120" s="19">
        <v>2212700000</v>
      </c>
      <c r="V120" s="19">
        <v>4288400000</v>
      </c>
      <c r="W120" s="19">
        <v>6609700000</v>
      </c>
      <c r="X120" s="19">
        <v>8805900000</v>
      </c>
      <c r="Y120" s="19">
        <v>10783000000</v>
      </c>
      <c r="Z120" s="19">
        <v>12425000000</v>
      </c>
      <c r="AA120" s="19">
        <v>13917000000</v>
      </c>
      <c r="AB120" s="19">
        <v>15203000000</v>
      </c>
      <c r="AC120" s="19">
        <v>16270000000</v>
      </c>
      <c r="AD120" s="19">
        <v>17117000000</v>
      </c>
      <c r="AE120" s="19">
        <v>17767000000</v>
      </c>
      <c r="AF120" s="19">
        <v>18213000000</v>
      </c>
      <c r="AG120" s="19">
        <v>18547000000</v>
      </c>
      <c r="AH120" s="19">
        <v>18819000000</v>
      </c>
      <c r="AI120" s="19">
        <v>19070000000</v>
      </c>
      <c r="AJ120" s="19">
        <v>19387000000</v>
      </c>
      <c r="AK120" s="19">
        <v>19733000000</v>
      </c>
      <c r="AL120" s="19">
        <v>20099000000</v>
      </c>
      <c r="AM120" s="19">
        <v>20477000000</v>
      </c>
      <c r="AN120" s="19">
        <v>20856000000</v>
      </c>
      <c r="AO120" s="19">
        <v>21227000000</v>
      </c>
    </row>
    <row r="121" spans="1:41" x14ac:dyDescent="0.3">
      <c r="B121" s="19" t="s">
        <v>151</v>
      </c>
      <c r="C121" s="19" t="s">
        <v>19</v>
      </c>
      <c r="D121" s="19" t="s">
        <v>32</v>
      </c>
      <c r="E121" s="19" t="s">
        <v>145</v>
      </c>
      <c r="F121" s="19">
        <v>0</v>
      </c>
      <c r="G121" s="19">
        <v>0</v>
      </c>
      <c r="H121" s="19">
        <v>0</v>
      </c>
      <c r="I121" s="19">
        <v>0</v>
      </c>
      <c r="J121" s="19">
        <v>0</v>
      </c>
      <c r="K121" s="19">
        <v>0</v>
      </c>
      <c r="L121" s="19">
        <v>0</v>
      </c>
      <c r="M121" s="19">
        <v>0</v>
      </c>
      <c r="N121" s="19">
        <v>0</v>
      </c>
      <c r="O121" s="19">
        <v>0</v>
      </c>
      <c r="P121" s="19">
        <v>0</v>
      </c>
      <c r="Q121" s="19">
        <v>0</v>
      </c>
      <c r="R121" s="19">
        <v>0</v>
      </c>
      <c r="S121" s="19">
        <v>0</v>
      </c>
      <c r="T121" s="19">
        <v>0</v>
      </c>
      <c r="U121" s="19">
        <v>0</v>
      </c>
      <c r="V121" s="19">
        <v>0</v>
      </c>
      <c r="W121" s="19">
        <v>0</v>
      </c>
      <c r="X121" s="19">
        <v>0</v>
      </c>
      <c r="Y121" s="19">
        <v>0</v>
      </c>
      <c r="Z121" s="19">
        <v>0</v>
      </c>
      <c r="AA121" s="19">
        <v>0</v>
      </c>
      <c r="AB121" s="19">
        <v>0</v>
      </c>
      <c r="AC121" s="19">
        <v>0</v>
      </c>
      <c r="AD121" s="19">
        <v>0</v>
      </c>
      <c r="AE121" s="19">
        <v>0</v>
      </c>
      <c r="AF121" s="19">
        <v>0</v>
      </c>
      <c r="AG121" s="19">
        <v>0</v>
      </c>
      <c r="AH121" s="19">
        <v>0</v>
      </c>
      <c r="AI121" s="19">
        <v>0</v>
      </c>
      <c r="AJ121" s="19">
        <v>0</v>
      </c>
      <c r="AK121" s="19">
        <v>0</v>
      </c>
      <c r="AL121" s="19">
        <v>0</v>
      </c>
      <c r="AM121" s="19">
        <v>0</v>
      </c>
      <c r="AN121" s="19">
        <v>0</v>
      </c>
      <c r="AO121" s="19">
        <v>0</v>
      </c>
    </row>
    <row r="122" spans="1:41" x14ac:dyDescent="0.3">
      <c r="B122" s="19" t="s">
        <v>151</v>
      </c>
      <c r="C122" s="19" t="s">
        <v>19</v>
      </c>
      <c r="D122" s="19" t="s">
        <v>32</v>
      </c>
      <c r="E122" s="19" t="s">
        <v>146</v>
      </c>
      <c r="F122" s="19">
        <v>21699000</v>
      </c>
      <c r="G122" s="19">
        <v>40586000</v>
      </c>
      <c r="H122" s="19">
        <v>42045000</v>
      </c>
      <c r="I122" s="19">
        <v>49682000</v>
      </c>
      <c r="J122" s="19">
        <v>60862000</v>
      </c>
      <c r="K122" s="19">
        <v>74773000</v>
      </c>
      <c r="L122" s="19">
        <v>262890000</v>
      </c>
      <c r="M122" s="19">
        <v>475210000</v>
      </c>
      <c r="N122" s="19">
        <v>724950000</v>
      </c>
      <c r="O122" s="19">
        <v>1047500000</v>
      </c>
      <c r="P122" s="19">
        <v>1019000000</v>
      </c>
      <c r="Q122" s="19">
        <v>2464400000</v>
      </c>
      <c r="R122" s="19">
        <v>5074400000</v>
      </c>
      <c r="S122" s="19">
        <v>8126900000</v>
      </c>
      <c r="T122" s="19">
        <v>11393000000</v>
      </c>
      <c r="U122" s="19">
        <v>12761000000</v>
      </c>
      <c r="V122" s="19">
        <v>12820000000</v>
      </c>
      <c r="W122" s="19">
        <v>12455000000</v>
      </c>
      <c r="X122" s="19">
        <v>12123000000</v>
      </c>
      <c r="Y122" s="19">
        <v>11927000000</v>
      </c>
      <c r="Z122" s="19">
        <v>11930000000</v>
      </c>
      <c r="AA122" s="19">
        <v>12033000000</v>
      </c>
      <c r="AB122" s="19">
        <v>12162000000</v>
      </c>
      <c r="AC122" s="19">
        <v>12323000000</v>
      </c>
      <c r="AD122" s="19">
        <v>12520000000</v>
      </c>
      <c r="AE122" s="19">
        <v>12754000000</v>
      </c>
      <c r="AF122" s="19">
        <v>13057000000</v>
      </c>
      <c r="AG122" s="19">
        <v>13391000000</v>
      </c>
      <c r="AH122" s="19">
        <v>13729000000</v>
      </c>
      <c r="AI122" s="19">
        <v>14052000000</v>
      </c>
      <c r="AJ122" s="19">
        <v>14292000000</v>
      </c>
      <c r="AK122" s="19">
        <v>14492000000</v>
      </c>
      <c r="AL122" s="19">
        <v>14665000000</v>
      </c>
      <c r="AM122" s="19">
        <v>14823000000</v>
      </c>
      <c r="AN122" s="19">
        <v>14977000000</v>
      </c>
      <c r="AO122" s="19">
        <v>15136000000</v>
      </c>
    </row>
    <row r="123" spans="1:41" x14ac:dyDescent="0.3">
      <c r="B123" s="19" t="s">
        <v>151</v>
      </c>
      <c r="C123" s="19" t="s">
        <v>19</v>
      </c>
      <c r="D123" s="19" t="s">
        <v>32</v>
      </c>
      <c r="E123" s="19" t="s">
        <v>147</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row>
    <row r="124" spans="1:41" x14ac:dyDescent="0.3">
      <c r="B124" s="19" t="s">
        <v>151</v>
      </c>
      <c r="C124" s="19" t="s">
        <v>21</v>
      </c>
      <c r="D124" s="19" t="s">
        <v>21</v>
      </c>
      <c r="E124" s="19" t="s">
        <v>144</v>
      </c>
      <c r="F124" s="19">
        <v>3894300000</v>
      </c>
      <c r="G124" s="19">
        <v>3804600000</v>
      </c>
      <c r="H124" s="19">
        <v>3810500000</v>
      </c>
      <c r="I124" s="19">
        <v>3936300000</v>
      </c>
      <c r="J124" s="19">
        <v>4420400000</v>
      </c>
      <c r="K124" s="19">
        <v>4572300000</v>
      </c>
      <c r="L124" s="19">
        <v>4729800000</v>
      </c>
      <c r="M124" s="19">
        <v>4887900000</v>
      </c>
      <c r="N124" s="19">
        <v>5000900000</v>
      </c>
      <c r="O124" s="19">
        <v>5056000000</v>
      </c>
      <c r="P124" s="19">
        <v>5022900000</v>
      </c>
      <c r="Q124" s="19">
        <v>5016600000</v>
      </c>
      <c r="R124" s="19">
        <v>4955700000</v>
      </c>
      <c r="S124" s="19">
        <v>4841200000</v>
      </c>
      <c r="T124" s="19">
        <v>4731800000</v>
      </c>
      <c r="U124" s="19">
        <v>4033700000</v>
      </c>
      <c r="V124" s="19">
        <v>3412100000</v>
      </c>
      <c r="W124" s="19">
        <v>2853700000</v>
      </c>
      <c r="X124" s="19">
        <v>2347300000</v>
      </c>
      <c r="Y124" s="19">
        <v>1892500000</v>
      </c>
      <c r="Z124" s="19">
        <v>1483900000</v>
      </c>
      <c r="AA124" s="19">
        <v>1135300000</v>
      </c>
      <c r="AB124" s="19">
        <v>841620000</v>
      </c>
      <c r="AC124" s="19">
        <v>603740000</v>
      </c>
      <c r="AD124" s="19">
        <v>419120000</v>
      </c>
      <c r="AE124" s="19">
        <v>282050000</v>
      </c>
      <c r="AF124" s="19">
        <v>184100000</v>
      </c>
      <c r="AG124" s="19">
        <v>117310000</v>
      </c>
      <c r="AH124" s="19">
        <v>73295000</v>
      </c>
      <c r="AI124" s="19">
        <v>45090000</v>
      </c>
      <c r="AJ124" s="19">
        <v>27424000</v>
      </c>
      <c r="AK124" s="19">
        <v>16531000</v>
      </c>
      <c r="AL124" s="19">
        <v>9898500</v>
      </c>
      <c r="AM124" s="19">
        <v>5896200</v>
      </c>
      <c r="AN124" s="19">
        <v>3496900</v>
      </c>
      <c r="AO124" s="19">
        <v>2063500</v>
      </c>
    </row>
    <row r="125" spans="1:41" x14ac:dyDescent="0.3">
      <c r="B125" s="19" t="s">
        <v>151</v>
      </c>
      <c r="C125" s="19" t="s">
        <v>21</v>
      </c>
      <c r="D125" s="19" t="s">
        <v>21</v>
      </c>
      <c r="E125" s="19" t="s">
        <v>145</v>
      </c>
      <c r="F125" s="19">
        <v>0</v>
      </c>
      <c r="G125" s="19">
        <v>0</v>
      </c>
      <c r="H125" s="19">
        <v>0</v>
      </c>
      <c r="I125" s="19">
        <v>0</v>
      </c>
      <c r="J125" s="19">
        <v>0</v>
      </c>
      <c r="K125" s="19">
        <v>0</v>
      </c>
      <c r="L125" s="19">
        <v>0</v>
      </c>
      <c r="M125" s="19">
        <v>0</v>
      </c>
      <c r="N125" s="19">
        <v>0</v>
      </c>
      <c r="O125" s="19">
        <v>0</v>
      </c>
      <c r="P125" s="19">
        <v>0</v>
      </c>
      <c r="Q125" s="19">
        <v>0</v>
      </c>
      <c r="R125" s="19">
        <v>0</v>
      </c>
      <c r="S125" s="19">
        <v>0</v>
      </c>
      <c r="T125" s="19">
        <v>0</v>
      </c>
      <c r="U125" s="19">
        <v>0</v>
      </c>
      <c r="V125" s="19">
        <v>0</v>
      </c>
      <c r="W125" s="19">
        <v>0</v>
      </c>
      <c r="X125" s="19">
        <v>0</v>
      </c>
      <c r="Y125" s="19">
        <v>0</v>
      </c>
      <c r="Z125" s="19">
        <v>0</v>
      </c>
      <c r="AA125" s="19">
        <v>0</v>
      </c>
      <c r="AB125" s="19">
        <v>0</v>
      </c>
      <c r="AC125" s="19">
        <v>0</v>
      </c>
      <c r="AD125" s="19">
        <v>0</v>
      </c>
      <c r="AE125" s="19">
        <v>0</v>
      </c>
      <c r="AF125" s="19">
        <v>0</v>
      </c>
      <c r="AG125" s="19">
        <v>0</v>
      </c>
      <c r="AH125" s="19">
        <v>0</v>
      </c>
      <c r="AI125" s="19">
        <v>0</v>
      </c>
      <c r="AJ125" s="19">
        <v>0</v>
      </c>
      <c r="AK125" s="19">
        <v>0</v>
      </c>
      <c r="AL125" s="19">
        <v>0</v>
      </c>
      <c r="AM125" s="19">
        <v>0</v>
      </c>
      <c r="AN125" s="19">
        <v>0</v>
      </c>
      <c r="AO125" s="19">
        <v>0</v>
      </c>
    </row>
    <row r="126" spans="1:41" x14ac:dyDescent="0.3">
      <c r="B126" s="19" t="s">
        <v>151</v>
      </c>
      <c r="C126" s="19" t="s">
        <v>21</v>
      </c>
      <c r="D126" s="19" t="s">
        <v>21</v>
      </c>
      <c r="E126" s="19" t="s">
        <v>146</v>
      </c>
      <c r="F126" s="19">
        <v>3358500000</v>
      </c>
      <c r="G126" s="19">
        <v>3636200000</v>
      </c>
      <c r="H126" s="19">
        <v>3818900000</v>
      </c>
      <c r="I126" s="19">
        <v>3879400000</v>
      </c>
      <c r="J126" s="19">
        <v>3530100000</v>
      </c>
      <c r="K126" s="19">
        <v>3457900000</v>
      </c>
      <c r="L126" s="19">
        <v>3289400000</v>
      </c>
      <c r="M126" s="19">
        <v>3059600000</v>
      </c>
      <c r="N126" s="19">
        <v>2868800000</v>
      </c>
      <c r="O126" s="19">
        <v>2704000000</v>
      </c>
      <c r="P126" s="19">
        <v>2639400000</v>
      </c>
      <c r="Q126" s="19">
        <v>1994700000</v>
      </c>
      <c r="R126" s="19">
        <v>1334900000</v>
      </c>
      <c r="S126" s="19">
        <v>682670000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row>
    <row r="127" spans="1:41" x14ac:dyDescent="0.3">
      <c r="B127" s="19" t="s">
        <v>151</v>
      </c>
      <c r="C127" s="19" t="s">
        <v>21</v>
      </c>
      <c r="D127" s="19" t="s">
        <v>21</v>
      </c>
      <c r="E127" s="19" t="s">
        <v>147</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row>
    <row r="128" spans="1:41" x14ac:dyDescent="0.3">
      <c r="B128" s="19" t="s">
        <v>151</v>
      </c>
      <c r="C128" s="19" t="s">
        <v>148</v>
      </c>
      <c r="D128" s="19" t="s">
        <v>21</v>
      </c>
      <c r="E128" s="19" t="s">
        <v>144</v>
      </c>
      <c r="F128" s="19">
        <v>0</v>
      </c>
      <c r="G128" s="19">
        <v>0</v>
      </c>
      <c r="H128" s="19">
        <v>0</v>
      </c>
      <c r="I128" s="19">
        <v>0</v>
      </c>
      <c r="J128" s="19">
        <v>0</v>
      </c>
      <c r="K128" s="19">
        <v>0</v>
      </c>
      <c r="L128" s="19">
        <v>0</v>
      </c>
      <c r="M128" s="19">
        <v>0</v>
      </c>
      <c r="N128" s="19">
        <v>8657200</v>
      </c>
      <c r="O128" s="19">
        <v>16878000</v>
      </c>
      <c r="P128" s="19">
        <v>25413000</v>
      </c>
      <c r="Q128" s="19">
        <v>45628000</v>
      </c>
      <c r="R128" s="19">
        <v>64224000</v>
      </c>
      <c r="S128" s="19">
        <v>81923000</v>
      </c>
      <c r="T128" s="19">
        <v>99264000</v>
      </c>
      <c r="U128" s="19">
        <v>91426000</v>
      </c>
      <c r="V128" s="19">
        <v>83477000</v>
      </c>
      <c r="W128" s="19">
        <v>75085000</v>
      </c>
      <c r="X128" s="19">
        <v>66042000</v>
      </c>
      <c r="Y128" s="19">
        <v>56531000</v>
      </c>
      <c r="Z128" s="19">
        <v>46649000</v>
      </c>
      <c r="AA128" s="19">
        <v>37242000</v>
      </c>
      <c r="AB128" s="19">
        <v>28576000</v>
      </c>
      <c r="AC128" s="19">
        <v>21063000</v>
      </c>
      <c r="AD128" s="19">
        <v>14930000</v>
      </c>
      <c r="AE128" s="19">
        <v>10205000</v>
      </c>
      <c r="AF128" s="19">
        <v>6738200</v>
      </c>
      <c r="AG128" s="19">
        <v>4329800</v>
      </c>
      <c r="AH128" s="19">
        <v>2721600</v>
      </c>
      <c r="AI128" s="19">
        <v>1681700</v>
      </c>
      <c r="AJ128" s="19">
        <v>1026100</v>
      </c>
      <c r="AK128" s="19">
        <v>620100</v>
      </c>
      <c r="AL128" s="19">
        <v>372060</v>
      </c>
      <c r="AM128" s="19">
        <v>222060</v>
      </c>
      <c r="AN128" s="19">
        <v>132020</v>
      </c>
      <c r="AO128" s="19">
        <v>78265</v>
      </c>
    </row>
    <row r="129" spans="2:41" x14ac:dyDescent="0.3">
      <c r="B129" s="19" t="s">
        <v>151</v>
      </c>
      <c r="C129" s="19" t="s">
        <v>148</v>
      </c>
      <c r="D129" s="19" t="s">
        <v>21</v>
      </c>
      <c r="E129" s="19" t="s">
        <v>145</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row>
    <row r="130" spans="2:41" x14ac:dyDescent="0.3">
      <c r="B130" s="19" t="s">
        <v>151</v>
      </c>
      <c r="C130" s="19" t="s">
        <v>148</v>
      </c>
      <c r="D130" s="19" t="s">
        <v>21</v>
      </c>
      <c r="E130" s="19" t="s">
        <v>146</v>
      </c>
      <c r="F130" s="19">
        <v>0</v>
      </c>
      <c r="G130" s="19">
        <v>0</v>
      </c>
      <c r="H130" s="19">
        <v>0</v>
      </c>
      <c r="I130" s="19">
        <v>0</v>
      </c>
      <c r="J130" s="19">
        <v>24074000</v>
      </c>
      <c r="K130" s="19">
        <v>45403000</v>
      </c>
      <c r="L130" s="19">
        <v>68212000</v>
      </c>
      <c r="M130" s="19">
        <v>118290000</v>
      </c>
      <c r="N130" s="19">
        <v>141970000</v>
      </c>
      <c r="O130" s="19">
        <v>169150000</v>
      </c>
      <c r="P130" s="19">
        <v>197080000</v>
      </c>
      <c r="Q130" s="19">
        <v>149700000</v>
      </c>
      <c r="R130" s="19">
        <v>102370000</v>
      </c>
      <c r="S130" s="19">
        <v>52721000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row>
    <row r="131" spans="2:41" x14ac:dyDescent="0.3">
      <c r="B131" s="19" t="s">
        <v>151</v>
      </c>
      <c r="C131" s="19" t="s">
        <v>148</v>
      </c>
      <c r="D131" s="19" t="s">
        <v>21</v>
      </c>
      <c r="E131" s="19" t="s">
        <v>147</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row>
    <row r="132" spans="2:41" x14ac:dyDescent="0.3">
      <c r="B132" s="19" t="s">
        <v>151</v>
      </c>
      <c r="C132" s="19" t="s">
        <v>148</v>
      </c>
      <c r="D132" s="19" t="s">
        <v>32</v>
      </c>
      <c r="E132" s="19" t="s">
        <v>144</v>
      </c>
      <c r="F132" s="19">
        <v>0</v>
      </c>
      <c r="G132" s="19">
        <v>0</v>
      </c>
      <c r="H132" s="19">
        <v>0</v>
      </c>
      <c r="I132" s="19">
        <v>0</v>
      </c>
      <c r="J132" s="19">
        <v>0</v>
      </c>
      <c r="K132" s="19">
        <v>0</v>
      </c>
      <c r="L132" s="19">
        <v>0</v>
      </c>
      <c r="M132" s="19">
        <v>0</v>
      </c>
      <c r="N132" s="19">
        <v>22530000</v>
      </c>
      <c r="O132" s="19">
        <v>45261000</v>
      </c>
      <c r="P132" s="19">
        <v>70145000</v>
      </c>
      <c r="Q132" s="19">
        <v>138190000</v>
      </c>
      <c r="R132" s="19">
        <v>206530000</v>
      </c>
      <c r="S132" s="19">
        <v>278050000</v>
      </c>
      <c r="T132" s="19">
        <v>358100000</v>
      </c>
      <c r="U132" s="19">
        <v>331640000</v>
      </c>
      <c r="V132" s="19">
        <v>304770000</v>
      </c>
      <c r="W132" s="19">
        <v>276180000</v>
      </c>
      <c r="X132" s="19">
        <v>244920000</v>
      </c>
      <c r="Y132" s="19">
        <v>211470000</v>
      </c>
      <c r="Z132" s="19">
        <v>176060000</v>
      </c>
      <c r="AA132" s="19">
        <v>141770000</v>
      </c>
      <c r="AB132" s="19">
        <v>109660000</v>
      </c>
      <c r="AC132" s="19">
        <v>81408000</v>
      </c>
      <c r="AD132" s="19">
        <v>58062000</v>
      </c>
      <c r="AE132" s="19">
        <v>39891000</v>
      </c>
      <c r="AF132" s="19">
        <v>26447000</v>
      </c>
      <c r="AG132" s="19">
        <v>17048000</v>
      </c>
      <c r="AH132" s="19">
        <v>10742000</v>
      </c>
      <c r="AI132" s="19">
        <v>6649300</v>
      </c>
      <c r="AJ132" s="19">
        <v>4062600</v>
      </c>
      <c r="AK132" s="19">
        <v>2457500</v>
      </c>
      <c r="AL132" s="19">
        <v>1475500</v>
      </c>
      <c r="AM132" s="19">
        <v>881070</v>
      </c>
      <c r="AN132" s="19">
        <v>524000</v>
      </c>
      <c r="AO132" s="19">
        <v>310710</v>
      </c>
    </row>
    <row r="133" spans="2:41" x14ac:dyDescent="0.3">
      <c r="B133" s="19" t="s">
        <v>151</v>
      </c>
      <c r="C133" s="19" t="s">
        <v>148</v>
      </c>
      <c r="D133" s="19" t="s">
        <v>32</v>
      </c>
      <c r="E133" s="19" t="s">
        <v>145</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row>
    <row r="134" spans="2:41" x14ac:dyDescent="0.3">
      <c r="B134" s="19" t="s">
        <v>151</v>
      </c>
      <c r="C134" s="19" t="s">
        <v>148</v>
      </c>
      <c r="D134" s="19" t="s">
        <v>32</v>
      </c>
      <c r="E134" s="19" t="s">
        <v>146</v>
      </c>
      <c r="F134" s="19">
        <v>0</v>
      </c>
      <c r="G134" s="19">
        <v>0</v>
      </c>
      <c r="H134" s="19">
        <v>0</v>
      </c>
      <c r="I134" s="19">
        <v>0</v>
      </c>
      <c r="J134" s="19">
        <v>14973000</v>
      </c>
      <c r="K134" s="19">
        <v>30894000</v>
      </c>
      <c r="L134" s="19">
        <v>49106000</v>
      </c>
      <c r="M134" s="19">
        <v>94470000</v>
      </c>
      <c r="N134" s="19">
        <v>126950000</v>
      </c>
      <c r="O134" s="19">
        <v>164540000</v>
      </c>
      <c r="P134" s="19">
        <v>209670000</v>
      </c>
      <c r="Q134" s="19">
        <v>167230000</v>
      </c>
      <c r="R134" s="19">
        <v>120050000</v>
      </c>
      <c r="S134" s="19">
        <v>65338000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row>
    <row r="135" spans="2:41" x14ac:dyDescent="0.3">
      <c r="B135" s="19" t="s">
        <v>151</v>
      </c>
      <c r="C135" s="19" t="s">
        <v>148</v>
      </c>
      <c r="D135" s="19" t="s">
        <v>32</v>
      </c>
      <c r="E135" s="19" t="s">
        <v>147</v>
      </c>
      <c r="F135" s="19">
        <v>0</v>
      </c>
      <c r="G135" s="19">
        <v>0</v>
      </c>
      <c r="H135" s="19">
        <v>0</v>
      </c>
      <c r="I135" s="19">
        <v>0</v>
      </c>
      <c r="J135" s="19">
        <v>0</v>
      </c>
      <c r="K135" s="19">
        <v>0</v>
      </c>
      <c r="L135" s="19">
        <v>0</v>
      </c>
      <c r="M135" s="19">
        <v>0</v>
      </c>
      <c r="N135" s="19">
        <v>0</v>
      </c>
      <c r="O135" s="19">
        <v>0</v>
      </c>
      <c r="P135" s="19">
        <v>0</v>
      </c>
      <c r="Q135" s="19">
        <v>0</v>
      </c>
      <c r="R135" s="19">
        <v>0</v>
      </c>
      <c r="S135" s="19">
        <v>0</v>
      </c>
      <c r="T135" s="19">
        <v>0</v>
      </c>
      <c r="U135" s="19">
        <v>0</v>
      </c>
      <c r="V135" s="19">
        <v>0</v>
      </c>
      <c r="W135" s="19">
        <v>0</v>
      </c>
      <c r="X135" s="19">
        <v>0</v>
      </c>
      <c r="Y135" s="19">
        <v>0</v>
      </c>
      <c r="Z135" s="19">
        <v>0</v>
      </c>
      <c r="AA135" s="19">
        <v>0</v>
      </c>
      <c r="AB135" s="19">
        <v>0</v>
      </c>
      <c r="AC135" s="19">
        <v>0</v>
      </c>
      <c r="AD135" s="19">
        <v>0</v>
      </c>
      <c r="AE135" s="19">
        <v>0</v>
      </c>
      <c r="AF135" s="19">
        <v>0</v>
      </c>
      <c r="AG135" s="19">
        <v>0</v>
      </c>
      <c r="AH135" s="19">
        <v>0</v>
      </c>
      <c r="AI135" s="19">
        <v>0</v>
      </c>
      <c r="AJ135" s="19">
        <v>0</v>
      </c>
      <c r="AK135" s="19">
        <v>0</v>
      </c>
      <c r="AL135" s="19">
        <v>0</v>
      </c>
      <c r="AM135" s="19">
        <v>0</v>
      </c>
      <c r="AN135" s="19">
        <v>0</v>
      </c>
      <c r="AO135" s="19">
        <v>0</v>
      </c>
    </row>
    <row r="136" spans="2:41" x14ac:dyDescent="0.3">
      <c r="B136" s="19" t="s">
        <v>151</v>
      </c>
      <c r="C136" s="19" t="s">
        <v>149</v>
      </c>
      <c r="D136" s="19" t="s">
        <v>33</v>
      </c>
      <c r="E136" s="19" t="s">
        <v>144</v>
      </c>
      <c r="F136" s="19">
        <v>0</v>
      </c>
      <c r="G136" s="19">
        <v>0</v>
      </c>
      <c r="H136" s="19">
        <v>0</v>
      </c>
      <c r="I136" s="19">
        <v>0</v>
      </c>
      <c r="J136" s="19">
        <v>0</v>
      </c>
      <c r="K136" s="19">
        <v>0</v>
      </c>
      <c r="L136" s="19">
        <v>0</v>
      </c>
      <c r="M136" s="19">
        <v>0</v>
      </c>
      <c r="N136" s="19">
        <v>0</v>
      </c>
      <c r="O136" s="19">
        <v>0</v>
      </c>
      <c r="P136" s="19">
        <v>0</v>
      </c>
      <c r="Q136" s="19">
        <v>0</v>
      </c>
      <c r="R136" s="19">
        <v>8.3282000000000007</v>
      </c>
      <c r="S136" s="19">
        <v>23.475999999999999</v>
      </c>
      <c r="T136" s="19">
        <v>1695.3</v>
      </c>
      <c r="U136" s="19">
        <v>1615.2</v>
      </c>
      <c r="V136" s="19">
        <v>1539</v>
      </c>
      <c r="W136" s="19">
        <v>1457.2</v>
      </c>
      <c r="X136" s="19">
        <v>1359.9</v>
      </c>
      <c r="Y136" s="19">
        <v>1242.7</v>
      </c>
      <c r="Z136" s="19">
        <v>1098.5</v>
      </c>
      <c r="AA136" s="19">
        <v>939.76</v>
      </c>
      <c r="AB136" s="19">
        <v>770.48</v>
      </c>
      <c r="AC136" s="19">
        <v>603.37</v>
      </c>
      <c r="AD136" s="19">
        <v>450.9</v>
      </c>
      <c r="AE136" s="19">
        <v>322.14999999999998</v>
      </c>
      <c r="AF136" s="19">
        <v>220.42</v>
      </c>
      <c r="AG136" s="19">
        <v>145.62</v>
      </c>
      <c r="AH136" s="19">
        <v>93.494</v>
      </c>
      <c r="AI136" s="19">
        <v>58.686999999999998</v>
      </c>
      <c r="AJ136" s="19">
        <v>36.228999999999999</v>
      </c>
      <c r="AK136" s="19">
        <v>22.081</v>
      </c>
      <c r="AL136" s="19">
        <v>13.33</v>
      </c>
      <c r="AM136" s="19">
        <v>7.9911000000000003</v>
      </c>
      <c r="AN136" s="19">
        <v>4.7659000000000002</v>
      </c>
      <c r="AO136" s="19">
        <v>2.8317000000000001</v>
      </c>
    </row>
    <row r="137" spans="2:41" x14ac:dyDescent="0.3">
      <c r="B137" s="19" t="s">
        <v>151</v>
      </c>
      <c r="C137" s="19" t="s">
        <v>149</v>
      </c>
      <c r="D137" s="19" t="s">
        <v>33</v>
      </c>
      <c r="E137" s="19" t="s">
        <v>145</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row>
    <row r="138" spans="2:41" x14ac:dyDescent="0.3">
      <c r="B138" s="19" t="s">
        <v>151</v>
      </c>
      <c r="C138" s="19" t="s">
        <v>149</v>
      </c>
      <c r="D138" s="19" t="s">
        <v>33</v>
      </c>
      <c r="E138" s="19" t="s">
        <v>146</v>
      </c>
      <c r="F138" s="19">
        <v>0</v>
      </c>
      <c r="G138" s="19">
        <v>0</v>
      </c>
      <c r="H138" s="19">
        <v>0</v>
      </c>
      <c r="I138" s="19">
        <v>0</v>
      </c>
      <c r="J138" s="19">
        <v>0</v>
      </c>
      <c r="K138" s="19">
        <v>0</v>
      </c>
      <c r="L138" s="19">
        <v>0</v>
      </c>
      <c r="M138" s="19">
        <v>0</v>
      </c>
      <c r="N138" s="19">
        <v>7.7183999999999999</v>
      </c>
      <c r="O138" s="19">
        <v>21.55</v>
      </c>
      <c r="P138" s="19">
        <v>907.25</v>
      </c>
      <c r="Q138" s="19">
        <v>924.04</v>
      </c>
      <c r="R138" s="19">
        <v>925.02</v>
      </c>
      <c r="S138" s="19">
        <v>910.4</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row>
    <row r="139" spans="2:41" x14ac:dyDescent="0.3">
      <c r="B139" s="19" t="s">
        <v>151</v>
      </c>
      <c r="C139" s="19" t="s">
        <v>149</v>
      </c>
      <c r="D139" s="19" t="s">
        <v>33</v>
      </c>
      <c r="E139" s="19" t="s">
        <v>147</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row>
    <row r="140" spans="2:41" x14ac:dyDescent="0.3">
      <c r="B140" s="19" t="s">
        <v>151</v>
      </c>
      <c r="C140" s="19" t="s">
        <v>22</v>
      </c>
      <c r="D140" s="19" t="s">
        <v>22</v>
      </c>
      <c r="E140" s="19" t="s">
        <v>144</v>
      </c>
      <c r="F140" s="19">
        <v>145360000</v>
      </c>
      <c r="G140" s="19">
        <v>115970000</v>
      </c>
      <c r="H140" s="19">
        <v>91296000</v>
      </c>
      <c r="I140" s="19">
        <v>70778000</v>
      </c>
      <c r="J140" s="19">
        <v>54372000</v>
      </c>
      <c r="K140" s="19">
        <v>40202000</v>
      </c>
      <c r="L140" s="19">
        <v>28871000</v>
      </c>
      <c r="M140" s="19">
        <v>20146000</v>
      </c>
      <c r="N140" s="19">
        <v>13657000</v>
      </c>
      <c r="O140" s="19">
        <v>9002800</v>
      </c>
      <c r="P140" s="19">
        <v>46642000</v>
      </c>
      <c r="Q140" s="19">
        <v>83047000</v>
      </c>
      <c r="R140" s="19">
        <v>118680000</v>
      </c>
      <c r="S140" s="19">
        <v>152990000</v>
      </c>
      <c r="T140" s="19">
        <v>188590000</v>
      </c>
      <c r="U140" s="19">
        <v>177350000</v>
      </c>
      <c r="V140" s="19">
        <v>164440000</v>
      </c>
      <c r="W140" s="19">
        <v>149540000</v>
      </c>
      <c r="X140" s="19">
        <v>132480000</v>
      </c>
      <c r="Y140" s="19">
        <v>113790000</v>
      </c>
      <c r="Z140" s="19">
        <v>94225000</v>
      </c>
      <c r="AA140" s="19">
        <v>75413000</v>
      </c>
      <c r="AB140" s="19">
        <v>57963000</v>
      </c>
      <c r="AC140" s="19">
        <v>42772000</v>
      </c>
      <c r="AD140" s="19">
        <v>30343000</v>
      </c>
      <c r="AE140" s="19">
        <v>20757000</v>
      </c>
      <c r="AF140" s="19">
        <v>13718000</v>
      </c>
      <c r="AG140" s="19">
        <v>8822200</v>
      </c>
      <c r="AH140" s="19">
        <v>5549700</v>
      </c>
      <c r="AI140" s="19">
        <v>3431100</v>
      </c>
      <c r="AJ140" s="19">
        <v>2093800</v>
      </c>
      <c r="AK140" s="19">
        <v>1265200</v>
      </c>
      <c r="AL140" s="19">
        <v>758980</v>
      </c>
      <c r="AM140" s="19">
        <v>452860</v>
      </c>
      <c r="AN140" s="19">
        <v>269160</v>
      </c>
      <c r="AO140" s="19">
        <v>159520</v>
      </c>
    </row>
    <row r="141" spans="2:41" x14ac:dyDescent="0.3">
      <c r="B141" s="19" t="s">
        <v>151</v>
      </c>
      <c r="C141" s="19" t="s">
        <v>22</v>
      </c>
      <c r="D141" s="19" t="s">
        <v>22</v>
      </c>
      <c r="E141" s="19" t="s">
        <v>145</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row>
    <row r="142" spans="2:41" x14ac:dyDescent="0.3">
      <c r="B142" s="19" t="s">
        <v>151</v>
      </c>
      <c r="C142" s="19" t="s">
        <v>22</v>
      </c>
      <c r="D142" s="19" t="s">
        <v>22</v>
      </c>
      <c r="E142" s="19" t="s">
        <v>146</v>
      </c>
      <c r="F142" s="19">
        <v>0</v>
      </c>
      <c r="G142" s="19">
        <v>0</v>
      </c>
      <c r="H142" s="19">
        <v>0</v>
      </c>
      <c r="I142" s="19">
        <v>0</v>
      </c>
      <c r="J142" s="19">
        <v>0</v>
      </c>
      <c r="K142" s="19">
        <v>0</v>
      </c>
      <c r="L142" s="19">
        <v>49420000</v>
      </c>
      <c r="M142" s="19">
        <v>96531000</v>
      </c>
      <c r="N142" s="19">
        <v>143180000</v>
      </c>
      <c r="O142" s="19">
        <v>189510000</v>
      </c>
      <c r="P142" s="19">
        <v>191050000</v>
      </c>
      <c r="Q142" s="19">
        <v>144780000</v>
      </c>
      <c r="R142" s="19">
        <v>97869000</v>
      </c>
      <c r="S142" s="19">
        <v>50704000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row>
    <row r="143" spans="2:41" x14ac:dyDescent="0.3">
      <c r="B143" s="19" t="s">
        <v>151</v>
      </c>
      <c r="C143" s="19" t="s">
        <v>22</v>
      </c>
      <c r="D143" s="19" t="s">
        <v>22</v>
      </c>
      <c r="E143" s="19" t="s">
        <v>147</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row>
    <row r="144" spans="2:41" x14ac:dyDescent="0.3">
      <c r="B144" s="19" t="s">
        <v>151</v>
      </c>
      <c r="C144" s="19" t="s">
        <v>150</v>
      </c>
      <c r="D144" s="19" t="s">
        <v>32</v>
      </c>
      <c r="E144" s="19" t="s">
        <v>144</v>
      </c>
      <c r="F144" s="19">
        <v>0</v>
      </c>
      <c r="G144" s="19">
        <v>0</v>
      </c>
      <c r="H144" s="19">
        <v>0</v>
      </c>
      <c r="I144" s="19">
        <v>0</v>
      </c>
      <c r="J144" s="19">
        <v>0</v>
      </c>
      <c r="K144" s="19">
        <v>0</v>
      </c>
      <c r="L144" s="19">
        <v>0</v>
      </c>
      <c r="M144" s="19">
        <v>0</v>
      </c>
      <c r="N144" s="19">
        <v>20035000</v>
      </c>
      <c r="O144" s="19">
        <v>56634000</v>
      </c>
      <c r="P144" s="19">
        <v>89809000</v>
      </c>
      <c r="Q144" s="19">
        <v>124480000</v>
      </c>
      <c r="R144" s="19">
        <v>159190000</v>
      </c>
      <c r="S144" s="19">
        <v>197940000</v>
      </c>
      <c r="T144" s="19">
        <v>258660000</v>
      </c>
      <c r="U144" s="19">
        <v>238800000</v>
      </c>
      <c r="V144" s="19">
        <v>218120000</v>
      </c>
      <c r="W144" s="19">
        <v>196100000</v>
      </c>
      <c r="X144" s="19">
        <v>172390000</v>
      </c>
      <c r="Y144" s="19">
        <v>147570000</v>
      </c>
      <c r="Z144" s="19">
        <v>122030000</v>
      </c>
      <c r="AA144" s="19">
        <v>97792000</v>
      </c>
      <c r="AB144" s="19">
        <v>75429000</v>
      </c>
      <c r="AC144" s="19">
        <v>55935000</v>
      </c>
      <c r="AD144" s="19">
        <v>39898000</v>
      </c>
      <c r="AE144" s="19">
        <v>27435000</v>
      </c>
      <c r="AF144" s="19">
        <v>18211000</v>
      </c>
      <c r="AG144" s="19">
        <v>11754000</v>
      </c>
      <c r="AH144" s="19">
        <v>7415200</v>
      </c>
      <c r="AI144" s="19">
        <v>4594400</v>
      </c>
      <c r="AJ144" s="19">
        <v>2809000</v>
      </c>
      <c r="AK144" s="19">
        <v>1699900</v>
      </c>
      <c r="AL144" s="19">
        <v>1020900</v>
      </c>
      <c r="AM144" s="19">
        <v>609750</v>
      </c>
      <c r="AN144" s="19">
        <v>362670</v>
      </c>
      <c r="AO144" s="19">
        <v>215070</v>
      </c>
    </row>
    <row r="145" spans="1:41" x14ac:dyDescent="0.3">
      <c r="B145" s="19" t="s">
        <v>151</v>
      </c>
      <c r="C145" s="19" t="s">
        <v>150</v>
      </c>
      <c r="D145" s="19" t="s">
        <v>32</v>
      </c>
      <c r="E145" s="19" t="s">
        <v>145</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row>
    <row r="146" spans="1:41" x14ac:dyDescent="0.3">
      <c r="B146" s="19" t="s">
        <v>151</v>
      </c>
      <c r="C146" s="19" t="s">
        <v>150</v>
      </c>
      <c r="D146" s="19" t="s">
        <v>32</v>
      </c>
      <c r="E146" s="19" t="s">
        <v>146</v>
      </c>
      <c r="F146" s="19">
        <v>0</v>
      </c>
      <c r="G146" s="19">
        <v>0</v>
      </c>
      <c r="H146" s="19">
        <v>0</v>
      </c>
      <c r="I146" s="19">
        <v>0</v>
      </c>
      <c r="J146" s="19">
        <v>12464000</v>
      </c>
      <c r="K146" s="19">
        <v>34648000</v>
      </c>
      <c r="L146" s="19">
        <v>55966000</v>
      </c>
      <c r="M146" s="19">
        <v>77700000</v>
      </c>
      <c r="N146" s="19">
        <v>88465000</v>
      </c>
      <c r="O146" s="19">
        <v>94935000</v>
      </c>
      <c r="P146" s="19">
        <v>117850000</v>
      </c>
      <c r="Q146" s="19">
        <v>97429000</v>
      </c>
      <c r="R146" s="19">
        <v>74169000</v>
      </c>
      <c r="S146" s="19">
        <v>45046000</v>
      </c>
      <c r="T146" s="19">
        <v>0</v>
      </c>
      <c r="U146" s="19">
        <v>0</v>
      </c>
      <c r="V146" s="19">
        <v>0</v>
      </c>
      <c r="W146" s="19">
        <v>0</v>
      </c>
      <c r="X146" s="19">
        <v>0</v>
      </c>
      <c r="Y146" s="19">
        <v>0</v>
      </c>
      <c r="Z146" s="19">
        <v>0</v>
      </c>
      <c r="AA146" s="19">
        <v>0</v>
      </c>
      <c r="AB146" s="19">
        <v>0</v>
      </c>
      <c r="AC146" s="19">
        <v>0</v>
      </c>
      <c r="AD146" s="19">
        <v>0</v>
      </c>
      <c r="AE146" s="19">
        <v>0</v>
      </c>
      <c r="AF146" s="19">
        <v>0</v>
      </c>
      <c r="AG146" s="19">
        <v>0</v>
      </c>
      <c r="AH146" s="19">
        <v>0</v>
      </c>
      <c r="AI146" s="19">
        <v>0</v>
      </c>
      <c r="AJ146" s="19">
        <v>0</v>
      </c>
      <c r="AK146" s="19">
        <v>0</v>
      </c>
      <c r="AL146" s="19">
        <v>0</v>
      </c>
      <c r="AM146" s="19">
        <v>0</v>
      </c>
      <c r="AN146" s="19">
        <v>0</v>
      </c>
      <c r="AO146" s="19">
        <v>0</v>
      </c>
    </row>
    <row r="147" spans="1:41" x14ac:dyDescent="0.3">
      <c r="B147" s="19" t="s">
        <v>151</v>
      </c>
      <c r="C147" s="19" t="s">
        <v>150</v>
      </c>
      <c r="D147" s="19" t="s">
        <v>32</v>
      </c>
      <c r="E147" s="19" t="s">
        <v>147</v>
      </c>
      <c r="F147" s="19">
        <v>0</v>
      </c>
      <c r="G147" s="19">
        <v>0</v>
      </c>
      <c r="H147" s="19">
        <v>0</v>
      </c>
      <c r="I147" s="19">
        <v>0</v>
      </c>
      <c r="J147" s="19">
        <v>0</v>
      </c>
      <c r="K147" s="19">
        <v>0</v>
      </c>
      <c r="L147" s="19">
        <v>0</v>
      </c>
      <c r="M147" s="19">
        <v>0</v>
      </c>
      <c r="N147" s="19">
        <v>0</v>
      </c>
      <c r="O147" s="19">
        <v>0</v>
      </c>
      <c r="P147" s="19">
        <v>0</v>
      </c>
      <c r="Q147" s="19">
        <v>0</v>
      </c>
      <c r="R147" s="19">
        <v>0</v>
      </c>
      <c r="S147" s="19">
        <v>0</v>
      </c>
      <c r="T147" s="19">
        <v>0</v>
      </c>
      <c r="U147" s="19">
        <v>0</v>
      </c>
      <c r="V147" s="19">
        <v>0</v>
      </c>
      <c r="W147" s="19">
        <v>0</v>
      </c>
      <c r="X147" s="19">
        <v>0</v>
      </c>
      <c r="Y147" s="19">
        <v>0</v>
      </c>
      <c r="Z147" s="19">
        <v>0</v>
      </c>
      <c r="AA147" s="19">
        <v>0</v>
      </c>
      <c r="AB147" s="19">
        <v>0</v>
      </c>
      <c r="AC147" s="19">
        <v>0</v>
      </c>
      <c r="AD147" s="19">
        <v>0</v>
      </c>
      <c r="AE147" s="19">
        <v>0</v>
      </c>
      <c r="AF147" s="19">
        <v>0</v>
      </c>
      <c r="AG147" s="19">
        <v>0</v>
      </c>
      <c r="AH147" s="19">
        <v>0</v>
      </c>
      <c r="AI147" s="19">
        <v>0</v>
      </c>
      <c r="AJ147" s="19">
        <v>0</v>
      </c>
      <c r="AK147" s="19">
        <v>0</v>
      </c>
      <c r="AL147" s="19">
        <v>0</v>
      </c>
      <c r="AM147" s="19">
        <v>0</v>
      </c>
      <c r="AN147" s="19">
        <v>0</v>
      </c>
      <c r="AO147" s="19">
        <v>0</v>
      </c>
    </row>
    <row r="148" spans="1:41" x14ac:dyDescent="0.3">
      <c r="B148" s="19" t="s">
        <v>151</v>
      </c>
      <c r="C148" s="19" t="s">
        <v>150</v>
      </c>
      <c r="D148" s="19" t="s">
        <v>22</v>
      </c>
      <c r="E148" s="19" t="s">
        <v>144</v>
      </c>
      <c r="F148" s="19">
        <v>0</v>
      </c>
      <c r="G148" s="19">
        <v>0</v>
      </c>
      <c r="H148" s="19">
        <v>0</v>
      </c>
      <c r="I148" s="19">
        <v>0</v>
      </c>
      <c r="J148" s="19">
        <v>0</v>
      </c>
      <c r="K148" s="19">
        <v>0</v>
      </c>
      <c r="L148" s="19">
        <v>0</v>
      </c>
      <c r="M148" s="19">
        <v>0</v>
      </c>
      <c r="N148" s="19">
        <v>10508000</v>
      </c>
      <c r="O148" s="19">
        <v>28522000</v>
      </c>
      <c r="P148" s="19">
        <v>44038000</v>
      </c>
      <c r="Q148" s="19">
        <v>58044000</v>
      </c>
      <c r="R148" s="19">
        <v>70760000</v>
      </c>
      <c r="S148" s="19">
        <v>83522000</v>
      </c>
      <c r="T148" s="19">
        <v>100690000</v>
      </c>
      <c r="U148" s="19">
        <v>92277000</v>
      </c>
      <c r="V148" s="19">
        <v>83547000</v>
      </c>
      <c r="W148" s="19">
        <v>74344000</v>
      </c>
      <c r="X148" s="19">
        <v>64609000</v>
      </c>
      <c r="Y148" s="19">
        <v>54629000</v>
      </c>
      <c r="Z148" s="19">
        <v>44608000</v>
      </c>
      <c r="AA148" s="19">
        <v>35313000</v>
      </c>
      <c r="AB148" s="19">
        <v>26931000</v>
      </c>
      <c r="AC148" s="19">
        <v>19772000</v>
      </c>
      <c r="AD148" s="19">
        <v>13983000</v>
      </c>
      <c r="AE148" s="19">
        <v>9548700</v>
      </c>
      <c r="AF148" s="19">
        <v>6303600</v>
      </c>
      <c r="AG148" s="19">
        <v>4051400</v>
      </c>
      <c r="AH148" s="19">
        <v>2547700</v>
      </c>
      <c r="AI148" s="19">
        <v>1574800</v>
      </c>
      <c r="AJ148" s="19">
        <v>961150</v>
      </c>
      <c r="AK148" s="19">
        <v>580940</v>
      </c>
      <c r="AL148" s="19">
        <v>348590</v>
      </c>
      <c r="AM148" s="19">
        <v>208060</v>
      </c>
      <c r="AN148" s="19">
        <v>123700</v>
      </c>
      <c r="AO148" s="19">
        <v>73328</v>
      </c>
    </row>
    <row r="149" spans="1:41" x14ac:dyDescent="0.3">
      <c r="B149" s="19" t="s">
        <v>151</v>
      </c>
      <c r="C149" s="19" t="s">
        <v>150</v>
      </c>
      <c r="D149" s="19" t="s">
        <v>22</v>
      </c>
      <c r="E149" s="19" t="s">
        <v>145</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row>
    <row r="150" spans="1:41" x14ac:dyDescent="0.3">
      <c r="B150" s="19" t="s">
        <v>151</v>
      </c>
      <c r="C150" s="19" t="s">
        <v>150</v>
      </c>
      <c r="D150" s="19" t="s">
        <v>22</v>
      </c>
      <c r="E150" s="19" t="s">
        <v>146</v>
      </c>
      <c r="F150" s="19">
        <v>0</v>
      </c>
      <c r="G150" s="19">
        <v>0</v>
      </c>
      <c r="H150" s="19">
        <v>0</v>
      </c>
      <c r="I150" s="19">
        <v>0</v>
      </c>
      <c r="J150" s="19">
        <v>21307000</v>
      </c>
      <c r="K150" s="19">
        <v>55190000</v>
      </c>
      <c r="L150" s="19">
        <v>85973000</v>
      </c>
      <c r="M150" s="19">
        <v>114300000</v>
      </c>
      <c r="N150" s="19">
        <v>120680000</v>
      </c>
      <c r="O150" s="19">
        <v>117630000</v>
      </c>
      <c r="P150" s="19">
        <v>129860000</v>
      </c>
      <c r="Q150" s="19">
        <v>102860000</v>
      </c>
      <c r="R150" s="19">
        <v>75192000</v>
      </c>
      <c r="S150" s="19">
        <v>43840000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row>
    <row r="151" spans="1:41" x14ac:dyDescent="0.3">
      <c r="B151" s="19" t="s">
        <v>151</v>
      </c>
      <c r="C151" s="19" t="s">
        <v>150</v>
      </c>
      <c r="D151" s="19" t="s">
        <v>22</v>
      </c>
      <c r="E151" s="19" t="s">
        <v>147</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row>
    <row r="152" spans="1:41" ht="17.25" thickBot="1" x14ac:dyDescent="0.35"/>
    <row r="153" spans="1:41" ht="21" thickBot="1" x14ac:dyDescent="0.4">
      <c r="A153" s="43" t="s">
        <v>37</v>
      </c>
      <c r="B153" s="18" t="s">
        <v>34</v>
      </c>
      <c r="C153" s="18" t="s">
        <v>26</v>
      </c>
      <c r="D153" s="18">
        <v>2015</v>
      </c>
      <c r="E153" s="18">
        <v>2016</v>
      </c>
      <c r="F153" s="18">
        <v>2017</v>
      </c>
      <c r="G153" s="18">
        <v>2018</v>
      </c>
      <c r="H153" s="18">
        <v>2019</v>
      </c>
      <c r="I153" s="18">
        <v>2020</v>
      </c>
      <c r="J153" s="18">
        <v>2021</v>
      </c>
      <c r="K153" s="18">
        <v>2022</v>
      </c>
      <c r="L153" s="18">
        <v>2023</v>
      </c>
      <c r="M153" s="18">
        <v>2024</v>
      </c>
      <c r="N153" s="18">
        <v>2025</v>
      </c>
      <c r="O153" s="18">
        <v>2026</v>
      </c>
      <c r="P153" s="18">
        <v>2027</v>
      </c>
      <c r="Q153" s="18">
        <v>2028</v>
      </c>
      <c r="R153" s="18">
        <v>2029</v>
      </c>
      <c r="S153" s="18">
        <v>2030</v>
      </c>
      <c r="T153" s="18">
        <v>2031</v>
      </c>
      <c r="U153" s="18">
        <v>2032</v>
      </c>
      <c r="V153" s="18">
        <v>2033</v>
      </c>
      <c r="W153" s="18">
        <v>2034</v>
      </c>
      <c r="X153" s="18">
        <v>2035</v>
      </c>
      <c r="Y153" s="18">
        <v>2036</v>
      </c>
      <c r="Z153" s="18">
        <v>2037</v>
      </c>
      <c r="AA153" s="18">
        <v>2038</v>
      </c>
      <c r="AB153" s="18">
        <v>2039</v>
      </c>
      <c r="AC153" s="18">
        <v>2040</v>
      </c>
      <c r="AD153" s="18">
        <v>2041</v>
      </c>
      <c r="AE153" s="18">
        <v>2042</v>
      </c>
      <c r="AF153" s="18">
        <v>2043</v>
      </c>
      <c r="AG153" s="18">
        <v>2044</v>
      </c>
      <c r="AH153" s="18">
        <v>2045</v>
      </c>
      <c r="AI153" s="18">
        <v>2046</v>
      </c>
      <c r="AJ153" s="18">
        <v>2047</v>
      </c>
      <c r="AK153" s="18">
        <v>2048</v>
      </c>
      <c r="AL153" s="18">
        <v>2049</v>
      </c>
      <c r="AM153" s="18">
        <v>2050</v>
      </c>
    </row>
    <row r="154" spans="1:41" x14ac:dyDescent="0.3">
      <c r="B154" s="19" t="s">
        <v>32</v>
      </c>
      <c r="C154" s="19" t="s">
        <v>141</v>
      </c>
      <c r="D154" s="46">
        <f>SUMIFS(F$85:F$151,$D$85:$D$151,$B154)*INDEX('Conversion Rates'!$B$5:$D$8,MATCH('Vehicle Parc'!$B154,'Conversion Rates'!$B$5:$B$8,0),3)</f>
        <v>374.26958999999999</v>
      </c>
      <c r="E154" s="46">
        <f>SUMIFS(G$85:G$151,$D$85:$D$151,$B154)*INDEX('Conversion Rates'!$B$5:$D$8,MATCH('Vehicle Parc'!$B154,'Conversion Rates'!$B$5:$B$8,0),3)</f>
        <v>919.97596499999997</v>
      </c>
      <c r="F154" s="46">
        <f>SUMIFS(H$85:H$151,$D$85:$D$151,$B154)*INDEX('Conversion Rates'!$B$5:$D$8,MATCH('Vehicle Parc'!$B154,'Conversion Rates'!$B$5:$B$8,0),3)</f>
        <v>1987.3651299999999</v>
      </c>
      <c r="G154" s="46">
        <f>SUMIFS(I$85:I$151,$D$85:$D$151,$B154)*INDEX('Conversion Rates'!$B$5:$D$8,MATCH('Vehicle Parc'!$B154,'Conversion Rates'!$B$5:$B$8,0),3)</f>
        <v>3836.3589999999999</v>
      </c>
      <c r="H154" s="46">
        <f>SUMIFS(J$85:J$151,$D$85:$D$151,$B154)*INDEX('Conversion Rates'!$B$5:$D$8,MATCH('Vehicle Parc'!$B154,'Conversion Rates'!$B$5:$B$8,0),3)</f>
        <v>6295.0987999999998</v>
      </c>
      <c r="I154" s="46">
        <f>SUMIFS(K$85:K$151,$D$85:$D$151,$B154)*INDEX('Conversion Rates'!$B$5:$D$8,MATCH('Vehicle Parc'!$B154,'Conversion Rates'!$B$5:$B$8,0),3)</f>
        <v>8791.7469999999994</v>
      </c>
      <c r="J154" s="46">
        <f>SUMIFS(L$85:L$151,$D$85:$D$151,$B154)*INDEX('Conversion Rates'!$B$5:$D$8,MATCH('Vehicle Parc'!$B154,'Conversion Rates'!$B$5:$B$8,0),3)</f>
        <v>12518.174999999999</v>
      </c>
      <c r="K154" s="46">
        <f>SUMIFS(M$85:M$151,$D$85:$D$151,$B154)*INDEX('Conversion Rates'!$B$5:$D$8,MATCH('Vehicle Parc'!$B154,'Conversion Rates'!$B$5:$B$8,0),3)</f>
        <v>16473.041999999998</v>
      </c>
      <c r="L154" s="46">
        <f>SUMIFS(N$85:N$151,$D$85:$D$151,$B154)*INDEX('Conversion Rates'!$B$5:$D$8,MATCH('Vehicle Parc'!$B154,'Conversion Rates'!$B$5:$B$8,0),3)</f>
        <v>20322.675999999999</v>
      </c>
      <c r="M154" s="46">
        <f>SUMIFS(O$85:O$151,$D$85:$D$151,$B154)*INDEX('Conversion Rates'!$B$5:$D$8,MATCH('Vehicle Parc'!$B154,'Conversion Rates'!$B$5:$B$8,0),3)</f>
        <v>24023.626</v>
      </c>
      <c r="N154" s="46">
        <f>SUMIFS(P$85:P$151,$D$85:$D$151,$B154)*INDEX('Conversion Rates'!$B$5:$D$8,MATCH('Vehicle Parc'!$B154,'Conversion Rates'!$B$5:$B$8,0),3)</f>
        <v>26761.394</v>
      </c>
      <c r="O154" s="46">
        <f>SUMIFS(Q$85:Q$151,$D$85:$D$151,$B154)*INDEX('Conversion Rates'!$B$5:$D$8,MATCH('Vehicle Parc'!$B154,'Conversion Rates'!$B$5:$B$8,0),3)</f>
        <v>33783.818999999996</v>
      </c>
      <c r="P154" s="46">
        <f>SUMIFS(R$85:R$151,$D$85:$D$151,$B154)*INDEX('Conversion Rates'!$B$5:$D$8,MATCH('Vehicle Parc'!$B154,'Conversion Rates'!$B$5:$B$8,0),3)</f>
        <v>42767.718999999997</v>
      </c>
      <c r="Q154" s="46">
        <f>SUMIFS(S$85:S$151,$D$85:$D$151,$B154)*INDEX('Conversion Rates'!$B$5:$D$8,MATCH('Vehicle Parc'!$B154,'Conversion Rates'!$B$5:$B$8,0),3)</f>
        <v>50748.523999999998</v>
      </c>
      <c r="R154" s="46">
        <f>SUMIFS(T$85:T$151,$D$85:$D$151,$B154)*INDEX('Conversion Rates'!$B$5:$D$8,MATCH('Vehicle Parc'!$B154,'Conversion Rates'!$B$5:$B$8,0),3)</f>
        <v>58102.14</v>
      </c>
      <c r="S154" s="46">
        <f>SUMIFS(U$85:U$151,$D$85:$D$151,$B154)*INDEX('Conversion Rates'!$B$5:$D$8,MATCH('Vehicle Parc'!$B154,'Conversion Rates'!$B$5:$B$8,0),3)</f>
        <v>63866.14</v>
      </c>
      <c r="T154" s="46">
        <f>SUMIFS(V$85:V$151,$D$85:$D$151,$B154)*INDEX('Conversion Rates'!$B$5:$D$8,MATCH('Vehicle Parc'!$B154,'Conversion Rates'!$B$5:$B$8,0),3)</f>
        <v>68946.289999999994</v>
      </c>
      <c r="U154" s="46">
        <f>SUMIFS(W$85:W$151,$D$85:$D$151,$B154)*INDEX('Conversion Rates'!$B$5:$D$8,MATCH('Vehicle Parc'!$B154,'Conversion Rates'!$B$5:$B$8,0),3)</f>
        <v>73559.37999999999</v>
      </c>
      <c r="V154" s="46">
        <f>SUMIFS(X$85:X$151,$D$85:$D$151,$B154)*INDEX('Conversion Rates'!$B$5:$D$8,MATCH('Vehicle Parc'!$B154,'Conversion Rates'!$B$5:$B$8,0),3)</f>
        <v>77676.009999999995</v>
      </c>
      <c r="W154" s="46">
        <f>SUMIFS(Y$85:Y$151,$D$85:$D$151,$B154)*INDEX('Conversion Rates'!$B$5:$D$8,MATCH('Vehicle Parc'!$B154,'Conversion Rates'!$B$5:$B$8,0),3)</f>
        <v>81358.45</v>
      </c>
      <c r="X154" s="46">
        <f>SUMIFS(Z$85:Z$151,$D$85:$D$151,$B154)*INDEX('Conversion Rates'!$B$5:$D$8,MATCH('Vehicle Parc'!$B154,'Conversion Rates'!$B$5:$B$8,0),3)</f>
        <v>84642.659999999989</v>
      </c>
      <c r="Y154" s="46">
        <f>SUMIFS(AA$85:AA$151,$D$85:$D$151,$B154)*INDEX('Conversion Rates'!$B$5:$D$8,MATCH('Vehicle Parc'!$B154,'Conversion Rates'!$B$5:$B$8,0),3)</f>
        <v>87520.932000000001</v>
      </c>
      <c r="Z154" s="46">
        <f>SUMIFS(AB$85:AB$151,$D$85:$D$151,$B154)*INDEX('Conversion Rates'!$B$5:$D$8,MATCH('Vehicle Parc'!$B154,'Conversion Rates'!$B$5:$B$8,0),3)</f>
        <v>89943.688999999998</v>
      </c>
      <c r="AA154" s="46">
        <f>SUMIFS(AC$85:AC$151,$D$85:$D$151,$B154)*INDEX('Conversion Rates'!$B$5:$D$8,MATCH('Vehicle Parc'!$B154,'Conversion Rates'!$B$5:$B$8,0),3)</f>
        <v>92001.092999999993</v>
      </c>
      <c r="AB154" s="46">
        <f>SUMIFS(AD$85:AD$151,$D$85:$D$151,$B154)*INDEX('Conversion Rates'!$B$5:$D$8,MATCH('Vehicle Parc'!$B154,'Conversion Rates'!$B$5:$B$8,0),3)</f>
        <v>93658.59</v>
      </c>
      <c r="AC154" s="46">
        <f>SUMIFS(AE$85:AE$151,$D$85:$D$151,$B154)*INDEX('Conversion Rates'!$B$5:$D$8,MATCH('Vehicle Parc'!$B154,'Conversion Rates'!$B$5:$B$8,0),3)</f>
        <v>95004.576000000001</v>
      </c>
      <c r="AD154" s="46">
        <f>SUMIFS(AF$85:AF$151,$D$85:$D$151,$B154)*INDEX('Conversion Rates'!$B$5:$D$8,MATCH('Vehicle Parc'!$B154,'Conversion Rates'!$B$5:$B$8,0),3)</f>
        <v>96116.987999999998</v>
      </c>
      <c r="AE154" s="46">
        <f>SUMIFS(AG$85:AG$151,$D$85:$D$151,$B154)*INDEX('Conversion Rates'!$B$5:$D$8,MATCH('Vehicle Parc'!$B154,'Conversion Rates'!$B$5:$B$8,0),3)</f>
        <v>97027.682000000001</v>
      </c>
      <c r="AF154" s="46">
        <f>SUMIFS(AH$85:AH$151,$D$85:$D$151,$B154)*INDEX('Conversion Rates'!$B$5:$D$8,MATCH('Vehicle Parc'!$B154,'Conversion Rates'!$B$5:$B$8,0),3)</f>
        <v>97794.882199999993</v>
      </c>
      <c r="AG154" s="46">
        <f>SUMIFS(AI$85:AI$151,$D$85:$D$151,$B154)*INDEX('Conversion Rates'!$B$5:$D$8,MATCH('Vehicle Parc'!$B154,'Conversion Rates'!$B$5:$B$8,0),3)</f>
        <v>98468.285699999993</v>
      </c>
      <c r="AH154" s="46">
        <f>SUMIFS(AJ$85:AJ$151,$D$85:$D$151,$B154)*INDEX('Conversion Rates'!$B$5:$D$8,MATCH('Vehicle Parc'!$B154,'Conversion Rates'!$B$5:$B$8,0),3)</f>
        <v>99054.5916</v>
      </c>
      <c r="AI154" s="46">
        <f>SUMIFS(AK$85:AK$151,$D$85:$D$151,$B154)*INDEX('Conversion Rates'!$B$5:$D$8,MATCH('Vehicle Parc'!$B154,'Conversion Rates'!$B$5:$B$8,0),3)</f>
        <v>99601.828599999993</v>
      </c>
      <c r="AJ154" s="46">
        <f>SUMIFS(AL$85:AL$151,$D$85:$D$151,$B154)*INDEX('Conversion Rates'!$B$5:$D$8,MATCH('Vehicle Parc'!$B154,'Conversion Rates'!$B$5:$B$8,0),3)</f>
        <v>100119.06539999999</v>
      </c>
      <c r="AK154" s="46">
        <f>SUMIFS(AM$85:AM$151,$D$85:$D$151,$B154)*INDEX('Conversion Rates'!$B$5:$D$8,MATCH('Vehicle Parc'!$B154,'Conversion Rates'!$B$5:$B$8,0),3)</f>
        <v>100598.89842</v>
      </c>
      <c r="AL154" s="46">
        <f>SUMIFS(AN$85:AN$151,$D$85:$D$151,$B154)*INDEX('Conversion Rates'!$B$5:$D$8,MATCH('Vehicle Parc'!$B154,'Conversion Rates'!$B$5:$B$8,0),3)</f>
        <v>101067.71996999999</v>
      </c>
      <c r="AM154" s="46">
        <f>SUMIFS(AO$85:AO$151,$D$85:$D$151,$B154)*INDEX('Conversion Rates'!$B$5:$D$8,MATCH('Vehicle Parc'!$B154,'Conversion Rates'!$B$5:$B$8,0),3)</f>
        <v>101528.73228</v>
      </c>
    </row>
    <row r="155" spans="1:41" x14ac:dyDescent="0.3">
      <c r="B155" s="19" t="s">
        <v>21</v>
      </c>
      <c r="C155" s="19" t="s">
        <v>141</v>
      </c>
      <c r="D155" s="46">
        <f>SUMIFS(F$85:F$151,$D$85:$D$151,$B155)*INDEX('Conversion Rates'!$B$5:$D$8,MATCH('Vehicle Parc'!$B155,'Conversion Rates'!$B$5:$B$8,0),3)</f>
        <v>185913.39999999997</v>
      </c>
      <c r="E155" s="46">
        <f>SUMIFS(G$85:G$151,$D$85:$D$151,$B155)*INDEX('Conversion Rates'!$B$5:$D$8,MATCH('Vehicle Parc'!$B155,'Conversion Rates'!$B$5:$B$8,0),3)</f>
        <v>188207.73965219996</v>
      </c>
      <c r="F155" s="46">
        <f>SUMIFS(H$85:H$151,$D$85:$D$151,$B155)*INDEX('Conversion Rates'!$B$5:$D$8,MATCH('Vehicle Parc'!$B155,'Conversion Rates'!$B$5:$B$8,0),3)</f>
        <v>188727.23411939997</v>
      </c>
      <c r="G155" s="46">
        <f>SUMIFS(I$85:I$151,$D$85:$D$151,$B155)*INDEX('Conversion Rates'!$B$5:$D$8,MATCH('Vehicle Parc'!$B155,'Conversion Rates'!$B$5:$B$8,0),3)</f>
        <v>187598.94797599997</v>
      </c>
      <c r="H155" s="46">
        <f>SUMIFS(J$85:J$151,$D$85:$D$151,$B155)*INDEX('Conversion Rates'!$B$5:$D$8,MATCH('Vehicle Parc'!$B155,'Conversion Rates'!$B$5:$B$8,0),3)</f>
        <v>185018.92535999996</v>
      </c>
      <c r="I155" s="46">
        <f>SUMIFS(K$85:K$151,$D$85:$D$151,$B155)*INDEX('Conversion Rates'!$B$5:$D$8,MATCH('Vehicle Parc'!$B155,'Conversion Rates'!$B$5:$B$8,0),3)</f>
        <v>181223.58475999997</v>
      </c>
      <c r="J155" s="46">
        <f>SUMIFS(L$85:L$151,$D$85:$D$151,$B155)*INDEX('Conversion Rates'!$B$5:$D$8,MATCH('Vehicle Parc'!$B155,'Conversion Rates'!$B$5:$B$8,0),3)</f>
        <v>175777.55279999998</v>
      </c>
      <c r="K155" s="46">
        <f>SUMIFS(M$85:M$151,$D$85:$D$151,$B155)*INDEX('Conversion Rates'!$B$5:$D$8,MATCH('Vehicle Parc'!$B155,'Conversion Rates'!$B$5:$B$8,0),3)</f>
        <v>170127.33939999997</v>
      </c>
      <c r="L155" s="46">
        <f>SUMIFS(N$85:N$151,$D$85:$D$151,$B155)*INDEX('Conversion Rates'!$B$5:$D$8,MATCH('Vehicle Parc'!$B155,'Conversion Rates'!$B$5:$B$8,0),3)</f>
        <v>164192.66651999997</v>
      </c>
      <c r="M155" s="46">
        <f>SUMIFS(O$85:O$151,$D$85:$D$151,$B155)*INDEX('Conversion Rates'!$B$5:$D$8,MATCH('Vehicle Parc'!$B155,'Conversion Rates'!$B$5:$B$8,0),3)</f>
        <v>158611.46759999997</v>
      </c>
      <c r="N155" s="46">
        <f>SUMIFS(P$85:P$151,$D$85:$D$151,$B155)*INDEX('Conversion Rates'!$B$5:$D$8,MATCH('Vehicle Parc'!$B155,'Conversion Rates'!$B$5:$B$8,0),3)</f>
        <v>153941.59519999998</v>
      </c>
      <c r="O155" s="46">
        <f>SUMIFS(Q$85:Q$151,$D$85:$D$151,$B155)*INDEX('Conversion Rates'!$B$5:$D$8,MATCH('Vehicle Parc'!$B155,'Conversion Rates'!$B$5:$B$8,0),3)</f>
        <v>137534.03539999999</v>
      </c>
      <c r="P155" s="46">
        <f>SUMIFS(R$85:R$151,$D$85:$D$151,$B155)*INDEX('Conversion Rates'!$B$5:$D$8,MATCH('Vehicle Parc'!$B155,'Conversion Rates'!$B$5:$B$8,0),3)</f>
        <v>119939.47699999998</v>
      </c>
      <c r="Q155" s="46">
        <f>SUMIFS(S$85:S$151,$D$85:$D$151,$B155)*INDEX('Conversion Rates'!$B$5:$D$8,MATCH('Vehicle Parc'!$B155,'Conversion Rates'!$B$5:$B$8,0),3)</f>
        <v>103759.83839999998</v>
      </c>
      <c r="R155" s="46">
        <f>SUMIFS(T$85:T$151,$D$85:$D$151,$B155)*INDEX('Conversion Rates'!$B$5:$D$8,MATCH('Vehicle Parc'!$B155,'Conversion Rates'!$B$5:$B$8,0),3)</f>
        <v>88555.940399999992</v>
      </c>
      <c r="S155" s="46">
        <f>SUMIFS(U$85:U$151,$D$85:$D$151,$B155)*INDEX('Conversion Rates'!$B$5:$D$8,MATCH('Vehicle Parc'!$B155,'Conversion Rates'!$B$5:$B$8,0),3)</f>
        <v>75161.059599999993</v>
      </c>
      <c r="T155" s="46">
        <f>SUMIFS(V$85:V$151,$D$85:$D$151,$B155)*INDEX('Conversion Rates'!$B$5:$D$8,MATCH('Vehicle Parc'!$B155,'Conversion Rates'!$B$5:$B$8,0),3)</f>
        <v>62989.196199999991</v>
      </c>
      <c r="U155" s="46">
        <f>SUMIFS(W$85:W$151,$D$85:$D$151,$B155)*INDEX('Conversion Rates'!$B$5:$D$8,MATCH('Vehicle Parc'!$B155,'Conversion Rates'!$B$5:$B$8,0),3)</f>
        <v>52331.192999999992</v>
      </c>
      <c r="V155" s="46">
        <f>SUMIFS(X$85:X$151,$D$85:$D$151,$B155)*INDEX('Conversion Rates'!$B$5:$D$8,MATCH('Vehicle Parc'!$B155,'Conversion Rates'!$B$5:$B$8,0),3)</f>
        <v>42758.407199999994</v>
      </c>
      <c r="W155" s="46">
        <f>SUMIFS(Y$85:Y$151,$D$85:$D$151,$B155)*INDEX('Conversion Rates'!$B$5:$D$8,MATCH('Vehicle Parc'!$B155,'Conversion Rates'!$B$5:$B$8,0),3)</f>
        <v>34231.332599999994</v>
      </c>
      <c r="X155" s="46">
        <f>SUMIFS(Z$85:Z$151,$D$85:$D$151,$B155)*INDEX('Conversion Rates'!$B$5:$D$8,MATCH('Vehicle Parc'!$B155,'Conversion Rates'!$B$5:$B$8,0),3)</f>
        <v>26783.507599999997</v>
      </c>
      <c r="Y155" s="46">
        <f>SUMIFS(AA$85:AA$151,$D$85:$D$151,$B155)*INDEX('Conversion Rates'!$B$5:$D$8,MATCH('Vehicle Parc'!$B155,'Conversion Rates'!$B$5:$B$8,0),3)</f>
        <v>20513.628799999999</v>
      </c>
      <c r="Z155" s="46">
        <f>SUMIFS(AB$85:AB$151,$D$85:$D$151,$B155)*INDEX('Conversion Rates'!$B$5:$D$8,MATCH('Vehicle Parc'!$B155,'Conversion Rates'!$B$5:$B$8,0),3)</f>
        <v>15277.949599999998</v>
      </c>
      <c r="AA155" s="46">
        <f>SUMIFS(AC$85:AC$151,$D$85:$D$151,$B155)*INDEX('Conversion Rates'!$B$5:$D$8,MATCH('Vehicle Parc'!$B155,'Conversion Rates'!$B$5:$B$8,0),3)</f>
        <v>11063.029199999999</v>
      </c>
      <c r="AB155" s="46">
        <f>SUMIFS(AD$85:AD$151,$D$85:$D$151,$B155)*INDEX('Conversion Rates'!$B$5:$D$8,MATCH('Vehicle Parc'!$B155,'Conversion Rates'!$B$5:$B$8,0),3)</f>
        <v>7795.0703999999987</v>
      </c>
      <c r="AC155" s="46">
        <f>SUMIFS(AE$85:AE$151,$D$85:$D$151,$B155)*INDEX('Conversion Rates'!$B$5:$D$8,MATCH('Vehicle Parc'!$B155,'Conversion Rates'!$B$5:$B$8,0),3)</f>
        <v>5347.2865999999995</v>
      </c>
      <c r="AD155" s="46">
        <f>SUMIFS(AF$85:AF$151,$D$85:$D$151,$B155)*INDEX('Conversion Rates'!$B$5:$D$8,MATCH('Vehicle Parc'!$B155,'Conversion Rates'!$B$5:$B$8,0),3)</f>
        <v>3569.4461199999996</v>
      </c>
      <c r="AE155" s="46">
        <f>SUMIFS(AG$85:AG$151,$D$85:$D$151,$B155)*INDEX('Conversion Rates'!$B$5:$D$8,MATCH('Vehicle Parc'!$B155,'Conversion Rates'!$B$5:$B$8,0),3)</f>
        <v>2335.2552599999995</v>
      </c>
      <c r="AF155" s="46">
        <f>SUMIFS(AH$85:AH$151,$D$85:$D$151,$B155)*INDEX('Conversion Rates'!$B$5:$D$8,MATCH('Vehicle Parc'!$B155,'Conversion Rates'!$B$5:$B$8,0),3)</f>
        <v>1503.0789399999999</v>
      </c>
      <c r="AG155" s="46">
        <f>SUMIFS(AI$85:AI$151,$D$85:$D$151,$B155)*INDEX('Conversion Rates'!$B$5:$D$8,MATCH('Vehicle Parc'!$B155,'Conversion Rates'!$B$5:$B$8,0),3)</f>
        <v>955.02501999999981</v>
      </c>
      <c r="AH155" s="46">
        <f>SUMIFS(AJ$85:AJ$151,$D$85:$D$151,$B155)*INDEX('Conversion Rates'!$B$5:$D$8,MATCH('Vehicle Parc'!$B155,'Conversion Rates'!$B$5:$B$8,0),3)</f>
        <v>601.42809999999986</v>
      </c>
      <c r="AI155" s="46">
        <f>SUMIFS(AK$85:AK$151,$D$85:$D$151,$B155)*INDEX('Conversion Rates'!$B$5:$D$8,MATCH('Vehicle Parc'!$B155,'Conversion Rates'!$B$5:$B$8,0),3)</f>
        <v>376.50881999999996</v>
      </c>
      <c r="AJ155" s="46">
        <f>SUMIFS(AL$85:AL$151,$D$85:$D$151,$B155)*INDEX('Conversion Rates'!$B$5:$D$8,MATCH('Vehicle Parc'!$B155,'Conversion Rates'!$B$5:$B$8,0),3)</f>
        <v>234.57789399999996</v>
      </c>
      <c r="AK155" s="46">
        <f>SUMIFS(AM$85:AM$151,$D$85:$D$151,$B155)*INDEX('Conversion Rates'!$B$5:$D$8,MATCH('Vehicle Parc'!$B155,'Conversion Rates'!$B$5:$B$8,0),3)</f>
        <v>145.83130199999997</v>
      </c>
      <c r="AL155" s="46">
        <f>SUMIFS(AN$85:AN$151,$D$85:$D$151,$B155)*INDEX('Conversion Rates'!$B$5:$D$8,MATCH('Vehicle Parc'!$B155,'Conversion Rates'!$B$5:$B$8,0),3)</f>
        <v>90.576045999999991</v>
      </c>
      <c r="AM155" s="46">
        <f>SUMIFS(AO$85:AO$151,$D$85:$D$151,$B155)*INDEX('Conversion Rates'!$B$5:$D$8,MATCH('Vehicle Parc'!$B155,'Conversion Rates'!$B$5:$B$8,0),3)</f>
        <v>56.120268999999993</v>
      </c>
    </row>
    <row r="156" spans="1:41" x14ac:dyDescent="0.3">
      <c r="B156" s="19" t="s">
        <v>33</v>
      </c>
      <c r="C156" s="19" t="s">
        <v>141</v>
      </c>
      <c r="D156" s="46">
        <f>SUMIFS(F$85:F$151,$D$85:$D$151,$B156)*INDEX('Conversion Rates'!$B$5:$D$8,MATCH('Vehicle Parc'!$B156,'Conversion Rates'!$B$5:$B$8,0),3)</f>
        <v>0</v>
      </c>
      <c r="E156" s="46">
        <f>SUMIFS(G$85:G$151,$D$85:$D$151,$B156)*INDEX('Conversion Rates'!$B$5:$D$8,MATCH('Vehicle Parc'!$B156,'Conversion Rates'!$B$5:$B$8,0),3)</f>
        <v>0</v>
      </c>
      <c r="F156" s="46">
        <f>SUMIFS(H$85:H$151,$D$85:$D$151,$B156)*INDEX('Conversion Rates'!$B$5:$D$8,MATCH('Vehicle Parc'!$B156,'Conversion Rates'!$B$5:$B$8,0),3)</f>
        <v>0</v>
      </c>
      <c r="G156" s="46">
        <f>SUMIFS(I$85:I$151,$D$85:$D$151,$B156)*INDEX('Conversion Rates'!$B$5:$D$8,MATCH('Vehicle Parc'!$B156,'Conversion Rates'!$B$5:$B$8,0),3)</f>
        <v>0</v>
      </c>
      <c r="H156" s="46">
        <f>SUMIFS(J$85:J$151,$D$85:$D$151,$B156)*INDEX('Conversion Rates'!$B$5:$D$8,MATCH('Vehicle Parc'!$B156,'Conversion Rates'!$B$5:$B$8,0),3)</f>
        <v>0</v>
      </c>
      <c r="I156" s="46">
        <f>SUMIFS(K$85:K$151,$D$85:$D$151,$B156)*INDEX('Conversion Rates'!$B$5:$D$8,MATCH('Vehicle Parc'!$B156,'Conversion Rates'!$B$5:$B$8,0),3)</f>
        <v>0.56844614969999996</v>
      </c>
      <c r="J156" s="46">
        <f>SUMIFS(L$85:L$151,$D$85:$D$151,$B156)*INDEX('Conversion Rates'!$B$5:$D$8,MATCH('Vehicle Parc'!$B156,'Conversion Rates'!$B$5:$B$8,0),3)</f>
        <v>0.68574141899999985</v>
      </c>
      <c r="K156" s="46">
        <f>SUMIFS(M$85:M$151,$D$85:$D$151,$B156)*INDEX('Conversion Rates'!$B$5:$D$8,MATCH('Vehicle Parc'!$B156,'Conversion Rates'!$B$5:$B$8,0),3)</f>
        <v>0.68485817399999982</v>
      </c>
      <c r="L156" s="46">
        <f>SUMIFS(N$85:N$151,$D$85:$D$151,$B156)*INDEX('Conversion Rates'!$B$5:$D$8,MATCH('Vehicle Parc'!$B156,'Conversion Rates'!$B$5:$B$8,0),3)</f>
        <v>0.73528374427199994</v>
      </c>
      <c r="M156" s="46">
        <f>SUMIFS(O$85:O$151,$D$85:$D$151,$B156)*INDEX('Conversion Rates'!$B$5:$D$8,MATCH('Vehicle Parc'!$B156,'Conversion Rates'!$B$5:$B$8,0),3)</f>
        <v>0.83084190749999975</v>
      </c>
      <c r="N156" s="46">
        <f>SUMIFS(P$85:P$151,$D$85:$D$151,$B156)*INDEX('Conversion Rates'!$B$5:$D$8,MATCH('Vehicle Parc'!$B156,'Conversion Rates'!$B$5:$B$8,0),3)</f>
        <v>0.98152017149999982</v>
      </c>
      <c r="O156" s="46">
        <f>SUMIFS(Q$85:Q$151,$D$85:$D$151,$B156)*INDEX('Conversion Rates'!$B$5:$D$8,MATCH('Vehicle Parc'!$B156,'Conversion Rates'!$B$5:$B$8,0),3)</f>
        <v>0.94000399019999992</v>
      </c>
      <c r="P156" s="46">
        <f>SUMIFS(R$85:R$151,$D$85:$D$151,$B156)*INDEX('Conversion Rates'!$B$5:$D$8,MATCH('Vehicle Parc'!$B156,'Conversion Rates'!$B$5:$B$8,0),3)</f>
        <v>0.88255667550599981</v>
      </c>
      <c r="Q156" s="46">
        <f>SUMIFS(S$85:S$151,$D$85:$D$151,$B156)*INDEX('Conversion Rates'!$B$5:$D$8,MATCH('Vehicle Parc'!$B156,'Conversion Rates'!$B$5:$B$8,0),3)</f>
        <v>0.82701315707999989</v>
      </c>
      <c r="R156" s="46">
        <f>SUMIFS(T$85:T$151,$D$85:$D$151,$B156)*INDEX('Conversion Rates'!$B$5:$D$8,MATCH('Vehicle Parc'!$B156,'Conversion Rates'!$B$5:$B$8,0),3)</f>
        <v>0.8149618289999998</v>
      </c>
      <c r="S156" s="46">
        <f>SUMIFS(U$85:U$151,$D$85:$D$151,$B156)*INDEX('Conversion Rates'!$B$5:$D$8,MATCH('Vehicle Parc'!$B156,'Conversion Rates'!$B$5:$B$8,0),3)</f>
        <v>0.76563009599999987</v>
      </c>
      <c r="T156" s="46">
        <f>SUMIFS(V$85:V$151,$D$85:$D$151,$B156)*INDEX('Conversion Rates'!$B$5:$D$8,MATCH('Vehicle Parc'!$B156,'Conversion Rates'!$B$5:$B$8,0),3)</f>
        <v>0.7025297399999999</v>
      </c>
      <c r="U156" s="46">
        <f>SUMIFS(W$85:W$151,$D$85:$D$151,$B156)*INDEX('Conversion Rates'!$B$5:$D$8,MATCH('Vehicle Parc'!$B156,'Conversion Rates'!$B$5:$B$8,0),3)</f>
        <v>0.63727626599999987</v>
      </c>
      <c r="V156" s="46">
        <f>SUMIFS(X$85:X$151,$D$85:$D$151,$B156)*INDEX('Conversion Rates'!$B$5:$D$8,MATCH('Vehicle Parc'!$B156,'Conversion Rates'!$B$5:$B$8,0),3)</f>
        <v>0.56370695699999995</v>
      </c>
      <c r="W156" s="46">
        <f>SUMIFS(Y$85:Y$151,$D$85:$D$151,$B156)*INDEX('Conversion Rates'!$B$5:$D$8,MATCH('Vehicle Parc'!$B156,'Conversion Rates'!$B$5:$B$8,0),3)</f>
        <v>0.48354164099999997</v>
      </c>
      <c r="X156" s="46">
        <f>SUMIFS(Z$85:Z$151,$D$85:$D$151,$B156)*INDEX('Conversion Rates'!$B$5:$D$8,MATCH('Vehicle Parc'!$B156,'Conversion Rates'!$B$5:$B$8,0),3)</f>
        <v>0.40417624499999993</v>
      </c>
      <c r="Y156" s="46">
        <f>SUMIFS(AA$85:AA$151,$D$85:$D$151,$B156)*INDEX('Conversion Rates'!$B$5:$D$8,MATCH('Vehicle Parc'!$B156,'Conversion Rates'!$B$5:$B$8,0),3)</f>
        <v>0.3290324268</v>
      </c>
      <c r="Z156" s="46">
        <f>SUMIFS(AB$85:AB$151,$D$85:$D$151,$B156)*INDEX('Conversion Rates'!$B$5:$D$8,MATCH('Vehicle Parc'!$B156,'Conversion Rates'!$B$5:$B$8,0),3)</f>
        <v>0.25923674039999994</v>
      </c>
      <c r="AA156" s="46">
        <f>SUMIFS(AC$85:AC$151,$D$85:$D$151,$B156)*INDEX('Conversion Rates'!$B$5:$D$8,MATCH('Vehicle Parc'!$B156,'Conversion Rates'!$B$5:$B$8,0),3)</f>
        <v>0.19806585809999996</v>
      </c>
      <c r="AB156" s="46">
        <f>SUMIFS(AD$85:AD$151,$D$85:$D$151,$B156)*INDEX('Conversion Rates'!$B$5:$D$8,MATCH('Vehicle Parc'!$B156,'Conversion Rates'!$B$5:$B$8,0),3)</f>
        <v>0.14702196299999995</v>
      </c>
      <c r="AC156" s="46">
        <f>SUMIFS(AE$85:AE$151,$D$85:$D$151,$B156)*INDEX('Conversion Rates'!$B$5:$D$8,MATCH('Vehicle Parc'!$B156,'Conversion Rates'!$B$5:$B$8,0),3)</f>
        <v>0.10592773949999998</v>
      </c>
      <c r="AD156" s="46">
        <f>SUMIFS(AF$85:AF$151,$D$85:$D$151,$B156)*INDEX('Conversion Rates'!$B$5:$D$8,MATCH('Vehicle Parc'!$B156,'Conversion Rates'!$B$5:$B$8,0),3)</f>
        <v>7.3993266599999982E-2</v>
      </c>
      <c r="AE156" s="46">
        <f>SUMIFS(AG$85:AG$151,$D$85:$D$151,$B156)*INDEX('Conversion Rates'!$B$5:$D$8,MATCH('Vehicle Parc'!$B156,'Conversion Rates'!$B$5:$B$8,0),3)</f>
        <v>5.0542278599999997E-2</v>
      </c>
      <c r="AF156" s="46">
        <f>SUMIFS(AH$85:AH$151,$D$85:$D$151,$B156)*INDEX('Conversion Rates'!$B$5:$D$8,MATCH('Vehicle Parc'!$B156,'Conversion Rates'!$B$5:$B$8,0),3)</f>
        <v>3.3880078319999993E-2</v>
      </c>
      <c r="AG156" s="46">
        <f>SUMIFS(AI$85:AI$151,$D$85:$D$151,$B156)*INDEX('Conversion Rates'!$B$5:$D$8,MATCH('Vehicle Parc'!$B156,'Conversion Rates'!$B$5:$B$8,0),3)</f>
        <v>2.2361996909999998E-2</v>
      </c>
      <c r="AH156" s="46">
        <f>SUMIFS(AJ$85:AJ$151,$D$85:$D$151,$B156)*INDEX('Conversion Rates'!$B$5:$D$8,MATCH('Vehicle Parc'!$B156,'Conversion Rates'!$B$5:$B$8,0),3)</f>
        <v>1.4599506569999997E-2</v>
      </c>
      <c r="AI156" s="46">
        <f>SUMIFS(AK$85:AK$151,$D$85:$D$151,$B156)*INDEX('Conversion Rates'!$B$5:$D$8,MATCH('Vehicle Parc'!$B156,'Conversion Rates'!$B$5:$B$8,0),3)</f>
        <v>9.4637535299999988E-3</v>
      </c>
      <c r="AJ156" s="46">
        <f>SUMIFS(AL$85:AL$151,$D$85:$D$151,$B156)*INDEX('Conversion Rates'!$B$5:$D$8,MATCH('Vehicle Parc'!$B156,'Conversion Rates'!$B$5:$B$8,0),3)</f>
        <v>6.0937238999999995E-3</v>
      </c>
      <c r="AK156" s="46">
        <f>SUMIFS(AM$85:AM$151,$D$85:$D$151,$B156)*INDEX('Conversion Rates'!$B$5:$D$8,MATCH('Vehicle Parc'!$B156,'Conversion Rates'!$B$5:$B$8,0),3)</f>
        <v>3.9099789629999989E-3</v>
      </c>
      <c r="AL156" s="46">
        <f>SUMIFS(AN$85:AN$151,$D$85:$D$151,$B156)*INDEX('Conversion Rates'!$B$5:$D$8,MATCH('Vehicle Parc'!$B156,'Conversion Rates'!$B$5:$B$8,0),3)</f>
        <v>2.5049794769999999E-3</v>
      </c>
      <c r="AM156" s="46">
        <f>SUMIFS(AO$85:AO$151,$D$85:$D$151,$B156)*INDEX('Conversion Rates'!$B$5:$D$8,MATCH('Vehicle Parc'!$B156,'Conversion Rates'!$B$5:$B$8,0),3)</f>
        <v>1.6008632309999996E-3</v>
      </c>
    </row>
    <row r="157" spans="1:41" x14ac:dyDescent="0.3">
      <c r="B157" s="19" t="s">
        <v>22</v>
      </c>
      <c r="C157" s="19" t="s">
        <v>141</v>
      </c>
      <c r="D157" s="46">
        <f>SUMIFS(F$85:F$151,$D$85:$D$151,$B157)*INDEX('Conversion Rates'!$B$5:$D$8,MATCH('Vehicle Parc'!$B157,'Conversion Rates'!$B$5:$B$8,0),3)</f>
        <v>178647.55296</v>
      </c>
      <c r="E157" s="46">
        <f>SUMIFS(G$85:G$151,$D$85:$D$151,$B157)*INDEX('Conversion Rates'!$B$5:$D$8,MATCH('Vehicle Parc'!$B157,'Conversion Rates'!$B$5:$B$8,0),3)</f>
        <v>175410.1152</v>
      </c>
      <c r="F157" s="46">
        <f>SUMIFS(H$85:H$151,$D$85:$D$151,$B157)*INDEX('Conversion Rates'!$B$5:$D$8,MATCH('Vehicle Parc'!$B157,'Conversion Rates'!$B$5:$B$8,0),3)</f>
        <v>171744.68159999998</v>
      </c>
      <c r="G157" s="46">
        <f>SUMIFS(I$85:I$151,$D$85:$D$151,$B157)*INDEX('Conversion Rates'!$B$5:$D$8,MATCH('Vehicle Parc'!$B157,'Conversion Rates'!$B$5:$B$8,0),3)</f>
        <v>166637.67359999998</v>
      </c>
      <c r="H157" s="46">
        <f>SUMIFS(J$85:J$151,$D$85:$D$151,$B157)*INDEX('Conversion Rates'!$B$5:$D$8,MATCH('Vehicle Parc'!$B157,'Conversion Rates'!$B$5:$B$8,0),3)</f>
        <v>160675.51679999998</v>
      </c>
      <c r="I157" s="46">
        <f>SUMIFS(K$85:K$151,$D$85:$D$151,$B157)*INDEX('Conversion Rates'!$B$5:$D$8,MATCH('Vehicle Parc'!$B157,'Conversion Rates'!$B$5:$B$8,0),3)</f>
        <v>155150.12159999998</v>
      </c>
      <c r="J157" s="46">
        <f>SUMIFS(L$85:L$151,$D$85:$D$151,$B157)*INDEX('Conversion Rates'!$B$5:$D$8,MATCH('Vehicle Parc'!$B157,'Conversion Rates'!$B$5:$B$8,0),3)</f>
        <v>147182.02559999999</v>
      </c>
      <c r="K157" s="46">
        <f>SUMIFS(M$85:M$151,$D$85:$D$151,$B157)*INDEX('Conversion Rates'!$B$5:$D$8,MATCH('Vehicle Parc'!$B157,'Conversion Rates'!$B$5:$B$8,0),3)</f>
        <v>138181.77599999998</v>
      </c>
      <c r="L157" s="46">
        <f>SUMIFS(N$85:N$151,$D$85:$D$151,$B157)*INDEX('Conversion Rates'!$B$5:$D$8,MATCH('Vehicle Parc'!$B157,'Conversion Rates'!$B$5:$B$8,0),3)</f>
        <v>128987.08799999999</v>
      </c>
      <c r="M157" s="46">
        <f>SUMIFS(O$85:O$151,$D$85:$D$151,$B157)*INDEX('Conversion Rates'!$B$5:$D$8,MATCH('Vehicle Parc'!$B157,'Conversion Rates'!$B$5:$B$8,0),3)</f>
        <v>119764.68287999999</v>
      </c>
      <c r="N157" s="46">
        <f>SUMIFS(P$85:P$151,$D$85:$D$151,$B157)*INDEX('Conversion Rates'!$B$5:$D$8,MATCH('Vehicle Parc'!$B157,'Conversion Rates'!$B$5:$B$8,0),3)</f>
        <v>111979.8912</v>
      </c>
      <c r="O157" s="46">
        <f>SUMIFS(Q$85:Q$151,$D$85:$D$151,$B157)*INDEX('Conversion Rates'!$B$5:$D$8,MATCH('Vehicle Parc'!$B157,'Conversion Rates'!$B$5:$B$8,0),3)</f>
        <v>99069.254399999991</v>
      </c>
      <c r="P157" s="46">
        <f>SUMIFS(R$85:R$151,$D$85:$D$151,$B157)*INDEX('Conversion Rates'!$B$5:$D$8,MATCH('Vehicle Parc'!$B157,'Conversion Rates'!$B$5:$B$8,0),3)</f>
        <v>85862.8704</v>
      </c>
      <c r="Q157" s="46">
        <f>SUMIFS(S$85:S$151,$D$85:$D$151,$B157)*INDEX('Conversion Rates'!$B$5:$D$8,MATCH('Vehicle Parc'!$B157,'Conversion Rates'!$B$5:$B$8,0),3)</f>
        <v>74212.665599999993</v>
      </c>
      <c r="R157" s="46">
        <f>SUMIFS(T$85:T$151,$D$85:$D$151,$B157)*INDEX('Conversion Rates'!$B$5:$D$8,MATCH('Vehicle Parc'!$B157,'Conversion Rates'!$B$5:$B$8,0),3)</f>
        <v>63696.575999999994</v>
      </c>
      <c r="S157" s="46">
        <f>SUMIFS(U$85:U$151,$D$85:$D$151,$B157)*INDEX('Conversion Rates'!$B$5:$D$8,MATCH('Vehicle Parc'!$B157,'Conversion Rates'!$B$5:$B$8,0),3)</f>
        <v>54088.2912</v>
      </c>
      <c r="T157" s="46">
        <f>SUMIFS(V$85:V$151,$D$85:$D$151,$B157)*INDEX('Conversion Rates'!$B$5:$D$8,MATCH('Vehicle Parc'!$B157,'Conversion Rates'!$B$5:$B$8,0),3)</f>
        <v>45118.819199999998</v>
      </c>
      <c r="U157" s="46">
        <f>SUMIFS(W$85:W$151,$D$85:$D$151,$B157)*INDEX('Conversion Rates'!$B$5:$D$8,MATCH('Vehicle Parc'!$B157,'Conversion Rates'!$B$5:$B$8,0),3)</f>
        <v>37201.4784</v>
      </c>
      <c r="V157" s="46">
        <f>SUMIFS(X$85:X$151,$D$85:$D$151,$B157)*INDEX('Conversion Rates'!$B$5:$D$8,MATCH('Vehicle Parc'!$B157,'Conversion Rates'!$B$5:$B$8,0),3)</f>
        <v>30072.0864</v>
      </c>
      <c r="W157" s="46">
        <f>SUMIFS(Y$85:Y$151,$D$85:$D$151,$B157)*INDEX('Conversion Rates'!$B$5:$D$8,MATCH('Vehicle Parc'!$B157,'Conversion Rates'!$B$5:$B$8,0),3)</f>
        <v>23781.590399999997</v>
      </c>
      <c r="X157" s="46">
        <f>SUMIFS(Z$85:Z$151,$D$85:$D$151,$B157)*INDEX('Conversion Rates'!$B$5:$D$8,MATCH('Vehicle Parc'!$B157,'Conversion Rates'!$B$5:$B$8,0),3)</f>
        <v>18430.876799999998</v>
      </c>
      <c r="Y157" s="46">
        <f>SUMIFS(AA$85:AA$151,$D$85:$D$151,$B157)*INDEX('Conversion Rates'!$B$5:$D$8,MATCH('Vehicle Parc'!$B157,'Conversion Rates'!$B$5:$B$8,0),3)</f>
        <v>14005.2096</v>
      </c>
      <c r="Z157" s="46">
        <f>SUMIFS(AB$85:AB$151,$D$85:$D$151,$B157)*INDEX('Conversion Rates'!$B$5:$D$8,MATCH('Vehicle Parc'!$B157,'Conversion Rates'!$B$5:$B$8,0),3)</f>
        <v>10398.844799999999</v>
      </c>
      <c r="AA157" s="46">
        <f>SUMIFS(AC$85:AC$151,$D$85:$D$151,$B157)*INDEX('Conversion Rates'!$B$5:$D$8,MATCH('Vehicle Parc'!$B157,'Conversion Rates'!$B$5:$B$8,0),3)</f>
        <v>7547.1935999999996</v>
      </c>
      <c r="AB157" s="46">
        <f>SUMIFS(AD$85:AD$151,$D$85:$D$151,$B157)*INDEX('Conversion Rates'!$B$5:$D$8,MATCH('Vehicle Parc'!$B157,'Conversion Rates'!$B$5:$B$8,0),3)</f>
        <v>5365.6127999999999</v>
      </c>
      <c r="AC157" s="46">
        <f>SUMIFS(AE$85:AE$151,$D$85:$D$151,$B157)*INDEX('Conversion Rates'!$B$5:$D$8,MATCH('Vehicle Parc'!$B157,'Conversion Rates'!$B$5:$B$8,0),3)</f>
        <v>3736.6243199999999</v>
      </c>
      <c r="AD157" s="46">
        <f>SUMIFS(AF$85:AF$151,$D$85:$D$151,$B157)*INDEX('Conversion Rates'!$B$5:$D$8,MATCH('Vehicle Parc'!$B157,'Conversion Rates'!$B$5:$B$8,0),3)</f>
        <v>2542.3449599999999</v>
      </c>
      <c r="AE157" s="46">
        <f>SUMIFS(AG$85:AG$151,$D$85:$D$151,$B157)*INDEX('Conversion Rates'!$B$5:$D$8,MATCH('Vehicle Parc'!$B157,'Conversion Rates'!$B$5:$B$8,0),3)</f>
        <v>1702.4793599999998</v>
      </c>
      <c r="AF157" s="46">
        <f>SUMIFS(AH$85:AH$151,$D$85:$D$151,$B157)*INDEX('Conversion Rates'!$B$5:$D$8,MATCH('Vehicle Parc'!$B157,'Conversion Rates'!$B$5:$B$8,0),3)</f>
        <v>1125.4790399999999</v>
      </c>
      <c r="AG157" s="46">
        <f>SUMIFS(AI$85:AI$151,$D$85:$D$151,$B157)*INDEX('Conversion Rates'!$B$5:$D$8,MATCH('Vehicle Parc'!$B157,'Conversion Rates'!$B$5:$B$8,0),3)</f>
        <v>735.58175999999992</v>
      </c>
      <c r="AH157" s="46">
        <f>SUMIFS(AJ$85:AJ$151,$D$85:$D$151,$B157)*INDEX('Conversion Rates'!$B$5:$D$8,MATCH('Vehicle Parc'!$B157,'Conversion Rates'!$B$5:$B$8,0),3)</f>
        <v>477.01775999999995</v>
      </c>
      <c r="AI157" s="46">
        <f>SUMIFS(AK$85:AK$151,$D$85:$D$151,$B157)*INDEX('Conversion Rates'!$B$5:$D$8,MATCH('Vehicle Parc'!$B157,'Conversion Rates'!$B$5:$B$8,0),3)</f>
        <v>307.87910399999998</v>
      </c>
      <c r="AJ157" s="46">
        <f>SUMIFS(AL$85:AL$151,$D$85:$D$151,$B157)*INDEX('Conversion Rates'!$B$5:$D$8,MATCH('Vehicle Parc'!$B157,'Conversion Rates'!$B$5:$B$8,0),3)</f>
        <v>197.69923199999999</v>
      </c>
      <c r="AK157" s="46">
        <f>SUMIFS(AM$85:AM$151,$D$85:$D$151,$B157)*INDEX('Conversion Rates'!$B$5:$D$8,MATCH('Vehicle Parc'!$B157,'Conversion Rates'!$B$5:$B$8,0),3)</f>
        <v>126.720192</v>
      </c>
      <c r="AL157" s="46">
        <f>SUMIFS(AN$85:AN$151,$D$85:$D$151,$B157)*INDEX('Conversion Rates'!$B$5:$D$8,MATCH('Vehicle Parc'!$B157,'Conversion Rates'!$B$5:$B$8,0),3)</f>
        <v>81.17174399999999</v>
      </c>
      <c r="AM157" s="46">
        <f>SUMIFS(AO$85:AO$151,$D$85:$D$151,$B157)*INDEX('Conversion Rates'!$B$5:$D$8,MATCH('Vehicle Parc'!$B157,'Conversion Rates'!$B$5:$B$8,0),3)</f>
        <v>51.844780799999995</v>
      </c>
    </row>
    <row r="158" spans="1:41" x14ac:dyDescent="0.3">
      <c r="B158" s="19" t="s">
        <v>157</v>
      </c>
      <c r="C158" s="19" t="s">
        <v>141</v>
      </c>
      <c r="D158" s="46">
        <f>SUM(D155,D157)</f>
        <v>364560.95295999997</v>
      </c>
      <c r="E158" s="46">
        <f t="shared" ref="E158:AM158" si="6">SUM(E155,E157)</f>
        <v>363617.85485219996</v>
      </c>
      <c r="F158" s="46">
        <f t="shared" si="6"/>
        <v>360471.91571939993</v>
      </c>
      <c r="G158" s="46">
        <f t="shared" si="6"/>
        <v>354236.62157599995</v>
      </c>
      <c r="H158" s="46">
        <f t="shared" si="6"/>
        <v>345694.44215999998</v>
      </c>
      <c r="I158" s="46">
        <f t="shared" si="6"/>
        <v>336373.70635999995</v>
      </c>
      <c r="J158" s="46">
        <f t="shared" si="6"/>
        <v>322959.5784</v>
      </c>
      <c r="K158" s="46">
        <f t="shared" si="6"/>
        <v>308309.11539999995</v>
      </c>
      <c r="L158" s="46">
        <f t="shared" si="6"/>
        <v>293179.75451999996</v>
      </c>
      <c r="M158" s="46">
        <f t="shared" si="6"/>
        <v>278376.15047999995</v>
      </c>
      <c r="N158" s="46">
        <f t="shared" si="6"/>
        <v>265921.48639999999</v>
      </c>
      <c r="O158" s="46">
        <f t="shared" si="6"/>
        <v>236603.28979999997</v>
      </c>
      <c r="P158" s="46">
        <f t="shared" si="6"/>
        <v>205802.34739999997</v>
      </c>
      <c r="Q158" s="46">
        <f t="shared" si="6"/>
        <v>177972.50399999996</v>
      </c>
      <c r="R158" s="46">
        <f t="shared" si="6"/>
        <v>152252.51639999999</v>
      </c>
      <c r="S158" s="46">
        <f t="shared" si="6"/>
        <v>129249.35079999999</v>
      </c>
      <c r="T158" s="46">
        <f t="shared" si="6"/>
        <v>108108.01539999999</v>
      </c>
      <c r="U158" s="46">
        <f t="shared" si="6"/>
        <v>89532.671399999992</v>
      </c>
      <c r="V158" s="46">
        <f t="shared" si="6"/>
        <v>72830.493599999987</v>
      </c>
      <c r="W158" s="46">
        <f t="shared" si="6"/>
        <v>58012.922999999995</v>
      </c>
      <c r="X158" s="46">
        <f t="shared" si="6"/>
        <v>45214.384399999995</v>
      </c>
      <c r="Y158" s="46">
        <f t="shared" si="6"/>
        <v>34518.838400000001</v>
      </c>
      <c r="Z158" s="46">
        <f t="shared" si="6"/>
        <v>25676.794399999999</v>
      </c>
      <c r="AA158" s="46">
        <f t="shared" si="6"/>
        <v>18610.2228</v>
      </c>
      <c r="AB158" s="46">
        <f t="shared" si="6"/>
        <v>13160.683199999999</v>
      </c>
      <c r="AC158" s="46">
        <f t="shared" si="6"/>
        <v>9083.9109199999984</v>
      </c>
      <c r="AD158" s="46">
        <f t="shared" si="6"/>
        <v>6111.7910799999991</v>
      </c>
      <c r="AE158" s="46">
        <f t="shared" si="6"/>
        <v>4037.7346199999993</v>
      </c>
      <c r="AF158" s="46">
        <f t="shared" si="6"/>
        <v>2628.5579799999996</v>
      </c>
      <c r="AG158" s="46">
        <f t="shared" si="6"/>
        <v>1690.6067799999996</v>
      </c>
      <c r="AH158" s="46">
        <f t="shared" si="6"/>
        <v>1078.4458599999998</v>
      </c>
      <c r="AI158" s="46">
        <f t="shared" si="6"/>
        <v>684.38792399999988</v>
      </c>
      <c r="AJ158" s="46">
        <f t="shared" si="6"/>
        <v>432.27712599999995</v>
      </c>
      <c r="AK158" s="46">
        <f t="shared" si="6"/>
        <v>272.55149399999993</v>
      </c>
      <c r="AL158" s="46">
        <f t="shared" si="6"/>
        <v>171.74778999999998</v>
      </c>
      <c r="AM158" s="46">
        <f t="shared" si="6"/>
        <v>107.96504979999999</v>
      </c>
    </row>
    <row r="159" spans="1:41" x14ac:dyDescent="0.3">
      <c r="B159" s="19" t="s">
        <v>270</v>
      </c>
      <c r="C159" s="19" t="s">
        <v>141</v>
      </c>
      <c r="D159" s="46">
        <f>D154+D158</f>
        <v>364935.22254999995</v>
      </c>
      <c r="E159" s="46">
        <f t="shared" ref="E159:AM159" si="7">E154+E158</f>
        <v>364537.83081719995</v>
      </c>
      <c r="F159" s="46">
        <f t="shared" si="7"/>
        <v>362459.28084939992</v>
      </c>
      <c r="G159" s="46">
        <f t="shared" si="7"/>
        <v>358072.98057599994</v>
      </c>
      <c r="H159" s="46">
        <f t="shared" si="7"/>
        <v>351989.54095999995</v>
      </c>
      <c r="I159" s="46">
        <f t="shared" si="7"/>
        <v>345165.45335999993</v>
      </c>
      <c r="J159" s="46">
        <f t="shared" si="7"/>
        <v>335477.75339999999</v>
      </c>
      <c r="K159" s="46">
        <f t="shared" si="7"/>
        <v>324782.15739999997</v>
      </c>
      <c r="L159" s="46">
        <f t="shared" si="7"/>
        <v>313502.43051999994</v>
      </c>
      <c r="M159" s="46">
        <f t="shared" si="7"/>
        <v>302399.77647999994</v>
      </c>
      <c r="N159" s="46">
        <f t="shared" si="7"/>
        <v>292682.88040000002</v>
      </c>
      <c r="O159" s="46">
        <f t="shared" si="7"/>
        <v>270387.10879999999</v>
      </c>
      <c r="P159" s="46">
        <f t="shared" si="7"/>
        <v>248570.06639999995</v>
      </c>
      <c r="Q159" s="46">
        <f t="shared" si="7"/>
        <v>228721.02799999996</v>
      </c>
      <c r="R159" s="46">
        <f t="shared" si="7"/>
        <v>210354.65639999998</v>
      </c>
      <c r="S159" s="46">
        <f t="shared" si="7"/>
        <v>193115.49079999997</v>
      </c>
      <c r="T159" s="46">
        <f t="shared" si="7"/>
        <v>177054.30539999998</v>
      </c>
      <c r="U159" s="46">
        <f t="shared" si="7"/>
        <v>163092.0514</v>
      </c>
      <c r="V159" s="46">
        <f t="shared" si="7"/>
        <v>150506.5036</v>
      </c>
      <c r="W159" s="46">
        <f t="shared" si="7"/>
        <v>139371.37299999999</v>
      </c>
      <c r="X159" s="46">
        <f t="shared" si="7"/>
        <v>129857.04439999998</v>
      </c>
      <c r="Y159" s="46">
        <f t="shared" si="7"/>
        <v>122039.77040000001</v>
      </c>
      <c r="Z159" s="46">
        <f t="shared" si="7"/>
        <v>115620.4834</v>
      </c>
      <c r="AA159" s="46">
        <f t="shared" si="7"/>
        <v>110611.3158</v>
      </c>
      <c r="AB159" s="46">
        <f t="shared" si="7"/>
        <v>106819.2732</v>
      </c>
      <c r="AC159" s="46">
        <f t="shared" si="7"/>
        <v>104088.48692</v>
      </c>
      <c r="AD159" s="46">
        <f t="shared" si="7"/>
        <v>102228.77907999999</v>
      </c>
      <c r="AE159" s="46">
        <f t="shared" si="7"/>
        <v>101065.41662</v>
      </c>
      <c r="AF159" s="46">
        <f t="shared" si="7"/>
        <v>100423.44017999999</v>
      </c>
      <c r="AG159" s="46">
        <f t="shared" si="7"/>
        <v>100158.89247999999</v>
      </c>
      <c r="AH159" s="46">
        <f t="shared" si="7"/>
        <v>100133.03745999999</v>
      </c>
      <c r="AI159" s="46">
        <f t="shared" si="7"/>
        <v>100286.21652399999</v>
      </c>
      <c r="AJ159" s="46">
        <f t="shared" si="7"/>
        <v>100551.34252599999</v>
      </c>
      <c r="AK159" s="46">
        <f t="shared" si="7"/>
        <v>100871.449914</v>
      </c>
      <c r="AL159" s="46">
        <f t="shared" si="7"/>
        <v>101239.46775999998</v>
      </c>
      <c r="AM159" s="46">
        <f t="shared" si="7"/>
        <v>101636.69732979999</v>
      </c>
    </row>
    <row r="183" spans="1:41" s="42" customFormat="1" ht="21" thickBot="1" x14ac:dyDescent="0.4">
      <c r="A183" s="42" t="s">
        <v>38</v>
      </c>
    </row>
    <row r="184" spans="1:41" ht="17.25" thickBot="1" x14ac:dyDescent="0.35"/>
    <row r="185" spans="1:41" ht="21" thickBot="1" x14ac:dyDescent="0.4">
      <c r="A185" s="43" t="s">
        <v>39</v>
      </c>
      <c r="B185" s="18" t="s">
        <v>23</v>
      </c>
      <c r="C185" s="18" t="s">
        <v>24</v>
      </c>
      <c r="D185" s="18" t="s">
        <v>34</v>
      </c>
      <c r="E185" s="18" t="s">
        <v>25</v>
      </c>
      <c r="F185" s="18">
        <v>2015</v>
      </c>
      <c r="G185" s="18">
        <v>2016</v>
      </c>
      <c r="H185" s="18">
        <v>2017</v>
      </c>
      <c r="I185" s="18">
        <v>2018</v>
      </c>
      <c r="J185" s="18">
        <v>2019</v>
      </c>
      <c r="K185" s="18">
        <v>2020</v>
      </c>
      <c r="L185" s="18">
        <v>2021</v>
      </c>
      <c r="M185" s="18">
        <v>2022</v>
      </c>
      <c r="N185" s="18">
        <v>2023</v>
      </c>
      <c r="O185" s="18">
        <v>2024</v>
      </c>
      <c r="P185" s="18">
        <v>2025</v>
      </c>
      <c r="Q185" s="18">
        <v>2026</v>
      </c>
      <c r="R185" s="18">
        <v>2027</v>
      </c>
      <c r="S185" s="18">
        <v>2028</v>
      </c>
      <c r="T185" s="18">
        <v>2029</v>
      </c>
      <c r="U185" s="18">
        <v>2030</v>
      </c>
      <c r="V185" s="18">
        <v>2031</v>
      </c>
      <c r="W185" s="18">
        <v>2032</v>
      </c>
      <c r="X185" s="18">
        <v>2033</v>
      </c>
      <c r="Y185" s="18">
        <v>2034</v>
      </c>
      <c r="Z185" s="18">
        <v>2035</v>
      </c>
      <c r="AA185" s="18">
        <v>2036</v>
      </c>
      <c r="AB185" s="18">
        <v>2037</v>
      </c>
      <c r="AC185" s="18">
        <v>2038</v>
      </c>
      <c r="AD185" s="18">
        <v>2039</v>
      </c>
      <c r="AE185" s="18">
        <v>2040</v>
      </c>
      <c r="AF185" s="18">
        <v>2041</v>
      </c>
      <c r="AG185" s="18">
        <v>2042</v>
      </c>
      <c r="AH185" s="18">
        <v>2043</v>
      </c>
      <c r="AI185" s="18">
        <v>2044</v>
      </c>
      <c r="AJ185" s="18">
        <v>2045</v>
      </c>
      <c r="AK185" s="18">
        <v>2046</v>
      </c>
      <c r="AL185" s="18">
        <v>2047</v>
      </c>
      <c r="AM185" s="18">
        <v>2048</v>
      </c>
      <c r="AN185" s="18">
        <v>2049</v>
      </c>
      <c r="AO185" s="18">
        <v>2050</v>
      </c>
    </row>
    <row r="186" spans="1:41" x14ac:dyDescent="0.3">
      <c r="B186" s="19" t="s">
        <v>143</v>
      </c>
      <c r="C186" s="19" t="s">
        <v>19</v>
      </c>
      <c r="D186" s="19" t="s">
        <v>32</v>
      </c>
      <c r="E186" s="19" t="s">
        <v>144</v>
      </c>
      <c r="F186" s="19">
        <v>739.41</v>
      </c>
      <c r="G186" s="19">
        <v>1646.7</v>
      </c>
      <c r="H186" s="19">
        <v>3784.8</v>
      </c>
      <c r="I186" s="19">
        <v>7486.5</v>
      </c>
      <c r="J186" s="19">
        <v>12524</v>
      </c>
      <c r="K186" s="19">
        <v>17213</v>
      </c>
      <c r="L186" s="19">
        <v>26244</v>
      </c>
      <c r="M186" s="19">
        <v>36984</v>
      </c>
      <c r="N186" s="19">
        <v>48246</v>
      </c>
      <c r="O186" s="19">
        <v>60448</v>
      </c>
      <c r="P186" s="19">
        <v>70476</v>
      </c>
      <c r="Q186" s="19">
        <v>90768</v>
      </c>
      <c r="R186" s="19">
        <v>111760</v>
      </c>
      <c r="S186" s="19">
        <v>133650</v>
      </c>
      <c r="T186" s="19">
        <v>160730</v>
      </c>
      <c r="U186" s="19">
        <v>187130</v>
      </c>
      <c r="V186" s="19">
        <v>209940</v>
      </c>
      <c r="W186" s="19">
        <v>236310</v>
      </c>
      <c r="X186" s="19">
        <v>258790</v>
      </c>
      <c r="Y186" s="19">
        <v>278320</v>
      </c>
      <c r="Z186" s="19">
        <v>297010</v>
      </c>
      <c r="AA186" s="19">
        <v>314850</v>
      </c>
      <c r="AB186" s="19">
        <v>330280</v>
      </c>
      <c r="AC186" s="19">
        <v>343560</v>
      </c>
      <c r="AD186" s="19">
        <v>356090</v>
      </c>
      <c r="AE186" s="19">
        <v>366860</v>
      </c>
      <c r="AF186" s="19">
        <v>373540</v>
      </c>
      <c r="AG186" s="19">
        <v>378510</v>
      </c>
      <c r="AH186" s="19">
        <v>382260</v>
      </c>
      <c r="AI186" s="19">
        <v>383910</v>
      </c>
      <c r="AJ186" s="19">
        <v>384880</v>
      </c>
      <c r="AK186" s="19">
        <v>386780</v>
      </c>
      <c r="AL186" s="19">
        <v>387410</v>
      </c>
      <c r="AM186" s="19">
        <v>388700</v>
      </c>
      <c r="AN186" s="19">
        <v>391790</v>
      </c>
      <c r="AO186" s="19">
        <v>394100</v>
      </c>
    </row>
    <row r="187" spans="1:41" x14ac:dyDescent="0.3">
      <c r="B187" s="19" t="s">
        <v>143</v>
      </c>
      <c r="C187" s="19" t="s">
        <v>19</v>
      </c>
      <c r="D187" s="19" t="s">
        <v>32</v>
      </c>
      <c r="E187" s="19" t="s">
        <v>145</v>
      </c>
      <c r="F187" s="19">
        <v>0</v>
      </c>
      <c r="G187" s="19">
        <v>0</v>
      </c>
      <c r="H187" s="19">
        <v>0</v>
      </c>
      <c r="I187" s="19">
        <v>0</v>
      </c>
      <c r="J187" s="19">
        <v>0</v>
      </c>
      <c r="K187" s="19">
        <v>0</v>
      </c>
      <c r="L187" s="19">
        <v>0</v>
      </c>
      <c r="M187" s="19">
        <v>0</v>
      </c>
      <c r="N187" s="19">
        <v>0</v>
      </c>
      <c r="O187" s="19">
        <v>0</v>
      </c>
      <c r="P187" s="19">
        <v>0</v>
      </c>
      <c r="Q187" s="19">
        <v>0</v>
      </c>
      <c r="R187" s="19">
        <v>0</v>
      </c>
      <c r="S187" s="19">
        <v>0</v>
      </c>
      <c r="T187" s="19">
        <v>0</v>
      </c>
      <c r="U187" s="19">
        <v>0</v>
      </c>
      <c r="V187" s="19">
        <v>0</v>
      </c>
      <c r="W187" s="19">
        <v>0</v>
      </c>
      <c r="X187" s="19">
        <v>0</v>
      </c>
      <c r="Y187" s="19">
        <v>0</v>
      </c>
      <c r="Z187" s="19">
        <v>0</v>
      </c>
      <c r="AA187" s="19">
        <v>0</v>
      </c>
      <c r="AB187" s="19">
        <v>0</v>
      </c>
      <c r="AC187" s="19">
        <v>0</v>
      </c>
      <c r="AD187" s="19">
        <v>0</v>
      </c>
      <c r="AE187" s="19">
        <v>0</v>
      </c>
      <c r="AF187" s="19">
        <v>0</v>
      </c>
      <c r="AG187" s="19">
        <v>0</v>
      </c>
      <c r="AH187" s="19">
        <v>0</v>
      </c>
      <c r="AI187" s="19">
        <v>0</v>
      </c>
      <c r="AJ187" s="19">
        <v>0</v>
      </c>
      <c r="AK187" s="19">
        <v>0</v>
      </c>
      <c r="AL187" s="19">
        <v>0</v>
      </c>
      <c r="AM187" s="19">
        <v>0</v>
      </c>
      <c r="AN187" s="19">
        <v>0</v>
      </c>
      <c r="AO187" s="19">
        <v>0</v>
      </c>
    </row>
    <row r="188" spans="1:41" x14ac:dyDescent="0.3">
      <c r="B188" s="19" t="s">
        <v>143</v>
      </c>
      <c r="C188" s="19" t="s">
        <v>19</v>
      </c>
      <c r="D188" s="19" t="s">
        <v>32</v>
      </c>
      <c r="E188" s="19" t="s">
        <v>146</v>
      </c>
      <c r="F188" s="19">
        <v>191.7</v>
      </c>
      <c r="G188" s="19">
        <v>362.98</v>
      </c>
      <c r="H188" s="19">
        <v>789.76</v>
      </c>
      <c r="I188" s="19">
        <v>1680.4</v>
      </c>
      <c r="J188" s="19">
        <v>2877</v>
      </c>
      <c r="K188" s="19">
        <v>3928.2</v>
      </c>
      <c r="L188" s="19">
        <v>6014.1</v>
      </c>
      <c r="M188" s="19">
        <v>8054.5</v>
      </c>
      <c r="N188" s="19">
        <v>8760.2999999999993</v>
      </c>
      <c r="O188" s="19">
        <v>9295</v>
      </c>
      <c r="P188" s="19">
        <v>7931.4</v>
      </c>
      <c r="Q188" s="19">
        <v>15643</v>
      </c>
      <c r="R188" s="19">
        <v>27773</v>
      </c>
      <c r="S188" s="19">
        <v>31502</v>
      </c>
      <c r="T188" s="19">
        <v>29209</v>
      </c>
      <c r="U188" s="19">
        <v>27852</v>
      </c>
      <c r="V188" s="19">
        <v>29391</v>
      </c>
      <c r="W188" s="19">
        <v>27376</v>
      </c>
      <c r="X188" s="19">
        <v>24650</v>
      </c>
      <c r="Y188" s="19">
        <v>23868</v>
      </c>
      <c r="Z188" s="19">
        <v>23348</v>
      </c>
      <c r="AA188" s="19">
        <v>20733</v>
      </c>
      <c r="AB188" s="19">
        <v>18542</v>
      </c>
      <c r="AC188" s="19">
        <v>17908</v>
      </c>
      <c r="AD188" s="19">
        <v>16045</v>
      </c>
      <c r="AE188" s="19">
        <v>13865</v>
      </c>
      <c r="AF188" s="19">
        <v>13837</v>
      </c>
      <c r="AG188" s="19">
        <v>13500</v>
      </c>
      <c r="AH188" s="19">
        <v>12310</v>
      </c>
      <c r="AI188" s="19">
        <v>13031</v>
      </c>
      <c r="AJ188" s="19">
        <v>13413</v>
      </c>
      <c r="AK188" s="19">
        <v>12484</v>
      </c>
      <c r="AL188" s="19">
        <v>13144</v>
      </c>
      <c r="AM188" s="19">
        <v>13594</v>
      </c>
      <c r="AN188" s="19">
        <v>12531</v>
      </c>
      <c r="AO188" s="19">
        <v>12685</v>
      </c>
    </row>
    <row r="189" spans="1:41" x14ac:dyDescent="0.3">
      <c r="B189" s="19" t="s">
        <v>143</v>
      </c>
      <c r="C189" s="19" t="s">
        <v>19</v>
      </c>
      <c r="D189" s="19" t="s">
        <v>32</v>
      </c>
      <c r="E189" s="19" t="s">
        <v>147</v>
      </c>
      <c r="F189" s="19">
        <v>38.997</v>
      </c>
      <c r="G189" s="19">
        <v>152.68</v>
      </c>
      <c r="H189" s="19">
        <v>661.33</v>
      </c>
      <c r="I189" s="19">
        <v>2234.1</v>
      </c>
      <c r="J189" s="19">
        <v>4755.6000000000004</v>
      </c>
      <c r="K189" s="19">
        <v>8285.1</v>
      </c>
      <c r="L189" s="19">
        <v>13179</v>
      </c>
      <c r="M189" s="19">
        <v>18083</v>
      </c>
      <c r="N189" s="19">
        <v>21233</v>
      </c>
      <c r="O189" s="19">
        <v>21911</v>
      </c>
      <c r="P189" s="19">
        <v>20804</v>
      </c>
      <c r="Q189" s="19">
        <v>27312</v>
      </c>
      <c r="R189" s="19">
        <v>35647</v>
      </c>
      <c r="S189" s="19">
        <v>44626</v>
      </c>
      <c r="T189" s="19">
        <v>51653</v>
      </c>
      <c r="U189" s="19">
        <v>55018</v>
      </c>
      <c r="V189" s="19">
        <v>58059</v>
      </c>
      <c r="W189" s="19">
        <v>58994</v>
      </c>
      <c r="X189" s="19">
        <v>62002</v>
      </c>
      <c r="Y189" s="19">
        <v>63781</v>
      </c>
      <c r="Z189" s="19">
        <v>64145</v>
      </c>
      <c r="AA189" s="19">
        <v>64529</v>
      </c>
      <c r="AB189" s="19">
        <v>64453</v>
      </c>
      <c r="AC189" s="19">
        <v>63087</v>
      </c>
      <c r="AD189" s="19">
        <v>61489</v>
      </c>
      <c r="AE189" s="19">
        <v>60307</v>
      </c>
      <c r="AF189" s="19">
        <v>60004</v>
      </c>
      <c r="AG189" s="19">
        <v>60546</v>
      </c>
      <c r="AH189" s="19">
        <v>62367</v>
      </c>
      <c r="AI189" s="19">
        <v>63918</v>
      </c>
      <c r="AJ189" s="19">
        <v>65999</v>
      </c>
      <c r="AK189" s="19">
        <v>68290</v>
      </c>
      <c r="AL189" s="19">
        <v>70167</v>
      </c>
      <c r="AM189" s="19">
        <v>71385</v>
      </c>
      <c r="AN189" s="19">
        <v>72259</v>
      </c>
      <c r="AO189" s="19">
        <v>72705</v>
      </c>
    </row>
    <row r="190" spans="1:41" x14ac:dyDescent="0.3">
      <c r="B190" s="19" t="s">
        <v>143</v>
      </c>
      <c r="C190" s="19" t="s">
        <v>21</v>
      </c>
      <c r="D190" s="19" t="s">
        <v>21</v>
      </c>
      <c r="E190" s="19" t="s">
        <v>144</v>
      </c>
      <c r="F190" s="19">
        <v>115750</v>
      </c>
      <c r="G190" s="19">
        <v>120150</v>
      </c>
      <c r="H190" s="19">
        <v>122500</v>
      </c>
      <c r="I190" s="19">
        <v>123350</v>
      </c>
      <c r="J190" s="19">
        <v>122070</v>
      </c>
      <c r="K190" s="19">
        <v>118790</v>
      </c>
      <c r="L190" s="19">
        <v>113530</v>
      </c>
      <c r="M190" s="19">
        <v>106720</v>
      </c>
      <c r="N190" s="19">
        <v>98964</v>
      </c>
      <c r="O190" s="19">
        <v>90842</v>
      </c>
      <c r="P190" s="19">
        <v>82903</v>
      </c>
      <c r="Q190" s="19">
        <v>75059</v>
      </c>
      <c r="R190" s="19">
        <v>67317</v>
      </c>
      <c r="S190" s="19">
        <v>58098</v>
      </c>
      <c r="T190" s="19">
        <v>49254</v>
      </c>
      <c r="U190" s="19">
        <v>41243</v>
      </c>
      <c r="V190" s="19">
        <v>33911</v>
      </c>
      <c r="W190" s="19">
        <v>27799</v>
      </c>
      <c r="X190" s="19">
        <v>22467</v>
      </c>
      <c r="Y190" s="19">
        <v>17830</v>
      </c>
      <c r="Z190" s="19">
        <v>13970</v>
      </c>
      <c r="AA190" s="19">
        <v>10790</v>
      </c>
      <c r="AB190" s="19">
        <v>8159.2</v>
      </c>
      <c r="AC190" s="19">
        <v>6042.9</v>
      </c>
      <c r="AD190" s="19">
        <v>4386.3</v>
      </c>
      <c r="AE190" s="19">
        <v>3112.9</v>
      </c>
      <c r="AF190" s="19">
        <v>2153.6999999999998</v>
      </c>
      <c r="AG190" s="19">
        <v>1463.5</v>
      </c>
      <c r="AH190" s="19">
        <v>979.2</v>
      </c>
      <c r="AI190" s="19">
        <v>646.48</v>
      </c>
      <c r="AJ190" s="19">
        <v>422.79</v>
      </c>
      <c r="AK190" s="19">
        <v>274.79000000000002</v>
      </c>
      <c r="AL190" s="19">
        <v>177.49</v>
      </c>
      <c r="AM190" s="19">
        <v>114.34</v>
      </c>
      <c r="AN190" s="19">
        <v>73.561000000000007</v>
      </c>
      <c r="AO190" s="19">
        <v>47.151000000000003</v>
      </c>
    </row>
    <row r="191" spans="1:41" x14ac:dyDescent="0.3">
      <c r="B191" s="19" t="s">
        <v>143</v>
      </c>
      <c r="C191" s="19" t="s">
        <v>21</v>
      </c>
      <c r="D191" s="19" t="s">
        <v>21</v>
      </c>
      <c r="E191" s="19" t="s">
        <v>145</v>
      </c>
      <c r="F191" s="19">
        <v>0</v>
      </c>
      <c r="G191" s="19">
        <v>0</v>
      </c>
      <c r="H191" s="19">
        <v>0</v>
      </c>
      <c r="I191" s="19">
        <v>0</v>
      </c>
      <c r="J191" s="19">
        <v>0</v>
      </c>
      <c r="K191" s="19">
        <v>0</v>
      </c>
      <c r="L191" s="19">
        <v>0</v>
      </c>
      <c r="M191" s="19">
        <v>0</v>
      </c>
      <c r="N191" s="19">
        <v>0</v>
      </c>
      <c r="O191" s="19">
        <v>0</v>
      </c>
      <c r="P191" s="19">
        <v>0</v>
      </c>
      <c r="Q191" s="19">
        <v>0</v>
      </c>
      <c r="R191" s="19">
        <v>0</v>
      </c>
      <c r="S191" s="19">
        <v>0</v>
      </c>
      <c r="T191" s="19">
        <v>0</v>
      </c>
      <c r="U191" s="19">
        <v>0</v>
      </c>
      <c r="V191" s="19">
        <v>0</v>
      </c>
      <c r="W191" s="19">
        <v>0</v>
      </c>
      <c r="X191" s="19">
        <v>0</v>
      </c>
      <c r="Y191" s="19">
        <v>0</v>
      </c>
      <c r="Z191" s="19">
        <v>0</v>
      </c>
      <c r="AA191" s="19">
        <v>0</v>
      </c>
      <c r="AB191" s="19">
        <v>0</v>
      </c>
      <c r="AC191" s="19">
        <v>0</v>
      </c>
      <c r="AD191" s="19">
        <v>0</v>
      </c>
      <c r="AE191" s="19">
        <v>0</v>
      </c>
      <c r="AF191" s="19">
        <v>0</v>
      </c>
      <c r="AG191" s="19">
        <v>0</v>
      </c>
      <c r="AH191" s="19">
        <v>0</v>
      </c>
      <c r="AI191" s="19">
        <v>0</v>
      </c>
      <c r="AJ191" s="19">
        <v>0</v>
      </c>
      <c r="AK191" s="19">
        <v>0</v>
      </c>
      <c r="AL191" s="19">
        <v>0</v>
      </c>
      <c r="AM191" s="19">
        <v>0</v>
      </c>
      <c r="AN191" s="19">
        <v>0</v>
      </c>
      <c r="AO191" s="19">
        <v>0</v>
      </c>
    </row>
    <row r="192" spans="1:41" x14ac:dyDescent="0.3">
      <c r="B192" s="19" t="s">
        <v>143</v>
      </c>
      <c r="C192" s="19" t="s">
        <v>21</v>
      </c>
      <c r="D192" s="19" t="s">
        <v>21</v>
      </c>
      <c r="E192" s="19" t="s">
        <v>146</v>
      </c>
      <c r="F192" s="19">
        <v>21112</v>
      </c>
      <c r="G192" s="19">
        <v>17854</v>
      </c>
      <c r="H192" s="19">
        <v>14986</v>
      </c>
      <c r="I192" s="19">
        <v>11350</v>
      </c>
      <c r="J192" s="19">
        <v>8717.7999999999993</v>
      </c>
      <c r="K192" s="19">
        <v>6936.2</v>
      </c>
      <c r="L192" s="19">
        <v>5269.8</v>
      </c>
      <c r="M192" s="19">
        <v>4647</v>
      </c>
      <c r="N192" s="19">
        <v>4759</v>
      </c>
      <c r="O192" s="19">
        <v>4954.3999999999996</v>
      </c>
      <c r="P192" s="19">
        <v>5603.6</v>
      </c>
      <c r="Q192" s="19">
        <v>3050.6</v>
      </c>
      <c r="R192" s="19">
        <v>0</v>
      </c>
      <c r="S192" s="19">
        <v>0</v>
      </c>
      <c r="T192" s="19">
        <v>0</v>
      </c>
      <c r="U192" s="19">
        <v>0</v>
      </c>
      <c r="V192" s="19">
        <v>0</v>
      </c>
      <c r="W192" s="19">
        <v>0</v>
      </c>
      <c r="X192" s="19">
        <v>0</v>
      </c>
      <c r="Y192" s="19">
        <v>0</v>
      </c>
      <c r="Z192" s="19">
        <v>0</v>
      </c>
      <c r="AA192" s="19">
        <v>0</v>
      </c>
      <c r="AB192" s="19">
        <v>0</v>
      </c>
      <c r="AC192" s="19">
        <v>0</v>
      </c>
      <c r="AD192" s="19">
        <v>0</v>
      </c>
      <c r="AE192" s="19">
        <v>0</v>
      </c>
      <c r="AF192" s="19">
        <v>0</v>
      </c>
      <c r="AG192" s="19">
        <v>0</v>
      </c>
      <c r="AH192" s="19">
        <v>0</v>
      </c>
      <c r="AI192" s="19">
        <v>0</v>
      </c>
      <c r="AJ192" s="19">
        <v>0</v>
      </c>
      <c r="AK192" s="19">
        <v>0</v>
      </c>
      <c r="AL192" s="19">
        <v>0</v>
      </c>
      <c r="AM192" s="19">
        <v>0</v>
      </c>
      <c r="AN192" s="19">
        <v>0</v>
      </c>
      <c r="AO192" s="19">
        <v>0</v>
      </c>
    </row>
    <row r="193" spans="2:41" x14ac:dyDescent="0.3">
      <c r="B193" s="19" t="s">
        <v>143</v>
      </c>
      <c r="C193" s="19" t="s">
        <v>21</v>
      </c>
      <c r="D193" s="19" t="s">
        <v>21</v>
      </c>
      <c r="E193" s="19" t="s">
        <v>147</v>
      </c>
      <c r="F193" s="19">
        <v>18396</v>
      </c>
      <c r="G193" s="19">
        <v>17437</v>
      </c>
      <c r="H193" s="19">
        <v>15673</v>
      </c>
      <c r="I193" s="19">
        <v>13906</v>
      </c>
      <c r="J193" s="19">
        <v>11439</v>
      </c>
      <c r="K193" s="19">
        <v>9071.1</v>
      </c>
      <c r="L193" s="19">
        <v>6690.6</v>
      </c>
      <c r="M193" s="19">
        <v>5027.8</v>
      </c>
      <c r="N193" s="19">
        <v>3911.7</v>
      </c>
      <c r="O193" s="19">
        <v>3537.5</v>
      </c>
      <c r="P193" s="19">
        <v>3697.7</v>
      </c>
      <c r="Q193" s="19">
        <v>2585</v>
      </c>
      <c r="R193" s="19">
        <v>1422.9</v>
      </c>
      <c r="S193" s="19">
        <v>0</v>
      </c>
      <c r="T193" s="19">
        <v>0</v>
      </c>
      <c r="U193" s="19">
        <v>0</v>
      </c>
      <c r="V193" s="19">
        <v>0</v>
      </c>
      <c r="W193" s="19">
        <v>0</v>
      </c>
      <c r="X193" s="19">
        <v>0</v>
      </c>
      <c r="Y193" s="19">
        <v>0</v>
      </c>
      <c r="Z193" s="19">
        <v>0</v>
      </c>
      <c r="AA193" s="19">
        <v>0</v>
      </c>
      <c r="AB193" s="19">
        <v>0</v>
      </c>
      <c r="AC193" s="19">
        <v>0</v>
      </c>
      <c r="AD193" s="19">
        <v>0</v>
      </c>
      <c r="AE193" s="19">
        <v>0</v>
      </c>
      <c r="AF193" s="19">
        <v>0</v>
      </c>
      <c r="AG193" s="19">
        <v>0</v>
      </c>
      <c r="AH193" s="19">
        <v>0</v>
      </c>
      <c r="AI193" s="19">
        <v>0</v>
      </c>
      <c r="AJ193" s="19">
        <v>0</v>
      </c>
      <c r="AK193" s="19">
        <v>0</v>
      </c>
      <c r="AL193" s="19">
        <v>0</v>
      </c>
      <c r="AM193" s="19">
        <v>0</v>
      </c>
      <c r="AN193" s="19">
        <v>0</v>
      </c>
      <c r="AO193" s="19">
        <v>0</v>
      </c>
    </row>
    <row r="194" spans="2:41" x14ac:dyDescent="0.3">
      <c r="B194" s="19" t="s">
        <v>143</v>
      </c>
      <c r="C194" s="19" t="s">
        <v>148</v>
      </c>
      <c r="D194" s="19" t="s">
        <v>21</v>
      </c>
      <c r="E194" s="19" t="s">
        <v>144</v>
      </c>
      <c r="F194" s="19">
        <v>0</v>
      </c>
      <c r="G194" s="19">
        <v>0.62627999999999995</v>
      </c>
      <c r="H194" s="19">
        <v>0.87783</v>
      </c>
      <c r="I194" s="19">
        <v>5.1719999999999997</v>
      </c>
      <c r="J194" s="19">
        <v>19.341999999999999</v>
      </c>
      <c r="K194" s="19">
        <v>96.129000000000005</v>
      </c>
      <c r="L194" s="19">
        <v>336.87</v>
      </c>
      <c r="M194" s="19">
        <v>734.91</v>
      </c>
      <c r="N194" s="19">
        <v>1383.1</v>
      </c>
      <c r="O194" s="19">
        <v>2501.6</v>
      </c>
      <c r="P194" s="19">
        <v>3923.1</v>
      </c>
      <c r="Q194" s="19">
        <v>4573.5</v>
      </c>
      <c r="R194" s="19">
        <v>5334.9</v>
      </c>
      <c r="S194" s="19">
        <v>5388</v>
      </c>
      <c r="T194" s="19">
        <v>5017.5</v>
      </c>
      <c r="U194" s="19">
        <v>4570.2</v>
      </c>
      <c r="V194" s="19">
        <v>4034.6</v>
      </c>
      <c r="W194" s="19">
        <v>3484.1</v>
      </c>
      <c r="X194" s="19">
        <v>2905.5</v>
      </c>
      <c r="Y194" s="19">
        <v>2330.1999999999998</v>
      </c>
      <c r="Z194" s="19">
        <v>1807</v>
      </c>
      <c r="AA194" s="19">
        <v>1358</v>
      </c>
      <c r="AB194" s="19">
        <v>987.96</v>
      </c>
      <c r="AC194" s="19">
        <v>699.91</v>
      </c>
      <c r="AD194" s="19">
        <v>485.85</v>
      </c>
      <c r="AE194" s="19">
        <v>331.21</v>
      </c>
      <c r="AF194" s="19">
        <v>221.63</v>
      </c>
      <c r="AG194" s="19">
        <v>146.80000000000001</v>
      </c>
      <c r="AH194" s="19">
        <v>96.494</v>
      </c>
      <c r="AI194" s="19">
        <v>63.015000000000001</v>
      </c>
      <c r="AJ194" s="19">
        <v>40.997999999999998</v>
      </c>
      <c r="AK194" s="19">
        <v>26.632999999999999</v>
      </c>
      <c r="AL194" s="19">
        <v>17.253</v>
      </c>
      <c r="AM194" s="19">
        <v>11.17</v>
      </c>
      <c r="AN194" s="19">
        <v>7.2358000000000002</v>
      </c>
      <c r="AO194" s="19">
        <v>4.6817000000000002</v>
      </c>
    </row>
    <row r="195" spans="2:41" x14ac:dyDescent="0.3">
      <c r="B195" s="19" t="s">
        <v>143</v>
      </c>
      <c r="C195" s="19" t="s">
        <v>148</v>
      </c>
      <c r="D195" s="19" t="s">
        <v>21</v>
      </c>
      <c r="E195" s="19" t="s">
        <v>145</v>
      </c>
      <c r="F195" s="19">
        <v>0</v>
      </c>
      <c r="G195" s="19">
        <v>0</v>
      </c>
      <c r="H195" s="19">
        <v>0</v>
      </c>
      <c r="I195" s="19">
        <v>0</v>
      </c>
      <c r="J195" s="19">
        <v>0</v>
      </c>
      <c r="K195" s="19">
        <v>0</v>
      </c>
      <c r="L195" s="19">
        <v>0</v>
      </c>
      <c r="M195" s="19">
        <v>0</v>
      </c>
      <c r="N195" s="19">
        <v>0</v>
      </c>
      <c r="O195" s="19">
        <v>0</v>
      </c>
      <c r="P195" s="19">
        <v>0</v>
      </c>
      <c r="Q195" s="19">
        <v>0</v>
      </c>
      <c r="R195" s="19">
        <v>0</v>
      </c>
      <c r="S195" s="19">
        <v>0</v>
      </c>
      <c r="T195" s="19">
        <v>0</v>
      </c>
      <c r="U195" s="19">
        <v>0</v>
      </c>
      <c r="V195" s="19">
        <v>0</v>
      </c>
      <c r="W195" s="19">
        <v>0</v>
      </c>
      <c r="X195" s="19">
        <v>0</v>
      </c>
      <c r="Y195" s="19">
        <v>0</v>
      </c>
      <c r="Z195" s="19">
        <v>0</v>
      </c>
      <c r="AA195" s="19">
        <v>0</v>
      </c>
      <c r="AB195" s="19">
        <v>0</v>
      </c>
      <c r="AC195" s="19">
        <v>0</v>
      </c>
      <c r="AD195" s="19">
        <v>0</v>
      </c>
      <c r="AE195" s="19">
        <v>0</v>
      </c>
      <c r="AF195" s="19">
        <v>0</v>
      </c>
      <c r="AG195" s="19">
        <v>0</v>
      </c>
      <c r="AH195" s="19">
        <v>0</v>
      </c>
      <c r="AI195" s="19">
        <v>0</v>
      </c>
      <c r="AJ195" s="19">
        <v>0</v>
      </c>
      <c r="AK195" s="19">
        <v>0</v>
      </c>
      <c r="AL195" s="19">
        <v>0</v>
      </c>
      <c r="AM195" s="19">
        <v>0</v>
      </c>
      <c r="AN195" s="19">
        <v>0</v>
      </c>
      <c r="AO195" s="19">
        <v>0</v>
      </c>
    </row>
    <row r="196" spans="2:41" x14ac:dyDescent="0.3">
      <c r="B196" s="19" t="s">
        <v>143</v>
      </c>
      <c r="C196" s="19" t="s">
        <v>148</v>
      </c>
      <c r="D196" s="19" t="s">
        <v>21</v>
      </c>
      <c r="E196" s="19" t="s">
        <v>146</v>
      </c>
      <c r="F196" s="19">
        <v>0</v>
      </c>
      <c r="G196" s="19">
        <v>1.5958000000000001</v>
      </c>
      <c r="H196" s="19">
        <v>4.1843000000000004</v>
      </c>
      <c r="I196" s="19">
        <v>70.531000000000006</v>
      </c>
      <c r="J196" s="19">
        <v>258.56</v>
      </c>
      <c r="K196" s="19">
        <v>672.91</v>
      </c>
      <c r="L196" s="19">
        <v>1710</v>
      </c>
      <c r="M196" s="19">
        <v>2776.3</v>
      </c>
      <c r="N196" s="19">
        <v>3358.6</v>
      </c>
      <c r="O196" s="19">
        <v>4541.8</v>
      </c>
      <c r="P196" s="19">
        <v>5783.8</v>
      </c>
      <c r="Q196" s="19">
        <v>3073.8</v>
      </c>
      <c r="R196" s="19">
        <v>0</v>
      </c>
      <c r="S196" s="19">
        <v>0</v>
      </c>
      <c r="T196" s="19">
        <v>0</v>
      </c>
      <c r="U196" s="19">
        <v>0</v>
      </c>
      <c r="V196" s="19">
        <v>0</v>
      </c>
      <c r="W196" s="19">
        <v>0</v>
      </c>
      <c r="X196" s="19">
        <v>0</v>
      </c>
      <c r="Y196" s="19">
        <v>0</v>
      </c>
      <c r="Z196" s="19">
        <v>0</v>
      </c>
      <c r="AA196" s="19">
        <v>0</v>
      </c>
      <c r="AB196" s="19">
        <v>0</v>
      </c>
      <c r="AC196" s="19">
        <v>0</v>
      </c>
      <c r="AD196" s="19">
        <v>0</v>
      </c>
      <c r="AE196" s="19">
        <v>0</v>
      </c>
      <c r="AF196" s="19">
        <v>0</v>
      </c>
      <c r="AG196" s="19">
        <v>0</v>
      </c>
      <c r="AH196" s="19">
        <v>0</v>
      </c>
      <c r="AI196" s="19">
        <v>0</v>
      </c>
      <c r="AJ196" s="19">
        <v>0</v>
      </c>
      <c r="AK196" s="19">
        <v>0</v>
      </c>
      <c r="AL196" s="19">
        <v>0</v>
      </c>
      <c r="AM196" s="19">
        <v>0</v>
      </c>
      <c r="AN196" s="19">
        <v>0</v>
      </c>
      <c r="AO196" s="19">
        <v>0</v>
      </c>
    </row>
    <row r="197" spans="2:41" x14ac:dyDescent="0.3">
      <c r="B197" s="19" t="s">
        <v>143</v>
      </c>
      <c r="C197" s="19" t="s">
        <v>148</v>
      </c>
      <c r="D197" s="19" t="s">
        <v>21</v>
      </c>
      <c r="E197" s="19" t="s">
        <v>147</v>
      </c>
      <c r="F197" s="19">
        <v>0</v>
      </c>
      <c r="G197" s="19">
        <v>0.31669000000000003</v>
      </c>
      <c r="H197" s="19">
        <v>1.0969</v>
      </c>
      <c r="I197" s="19">
        <v>10.615</v>
      </c>
      <c r="J197" s="19">
        <v>41.456000000000003</v>
      </c>
      <c r="K197" s="19">
        <v>116.32</v>
      </c>
      <c r="L197" s="19">
        <v>293.93</v>
      </c>
      <c r="M197" s="19">
        <v>484.93</v>
      </c>
      <c r="N197" s="19">
        <v>663.26</v>
      </c>
      <c r="O197" s="19">
        <v>916.31</v>
      </c>
      <c r="P197" s="19">
        <v>1252.7</v>
      </c>
      <c r="Q197" s="19">
        <v>1000.5</v>
      </c>
      <c r="R197" s="19">
        <v>559.48</v>
      </c>
      <c r="S197" s="19">
        <v>0</v>
      </c>
      <c r="T197" s="19">
        <v>0</v>
      </c>
      <c r="U197" s="19">
        <v>0</v>
      </c>
      <c r="V197" s="19">
        <v>0</v>
      </c>
      <c r="W197" s="19">
        <v>0</v>
      </c>
      <c r="X197" s="19">
        <v>0</v>
      </c>
      <c r="Y197" s="19">
        <v>0</v>
      </c>
      <c r="Z197" s="19">
        <v>0</v>
      </c>
      <c r="AA197" s="19">
        <v>0</v>
      </c>
      <c r="AB197" s="19">
        <v>0</v>
      </c>
      <c r="AC197" s="19">
        <v>0</v>
      </c>
      <c r="AD197" s="19">
        <v>0</v>
      </c>
      <c r="AE197" s="19">
        <v>0</v>
      </c>
      <c r="AF197" s="19">
        <v>0</v>
      </c>
      <c r="AG197" s="19">
        <v>0</v>
      </c>
      <c r="AH197" s="19">
        <v>0</v>
      </c>
      <c r="AI197" s="19">
        <v>0</v>
      </c>
      <c r="AJ197" s="19">
        <v>0</v>
      </c>
      <c r="AK197" s="19">
        <v>0</v>
      </c>
      <c r="AL197" s="19">
        <v>0</v>
      </c>
      <c r="AM197" s="19">
        <v>0</v>
      </c>
      <c r="AN197" s="19">
        <v>0</v>
      </c>
      <c r="AO197" s="19">
        <v>0</v>
      </c>
    </row>
    <row r="198" spans="2:41" x14ac:dyDescent="0.3">
      <c r="B198" s="19" t="s">
        <v>143</v>
      </c>
      <c r="C198" s="19" t="s">
        <v>148</v>
      </c>
      <c r="D198" s="19" t="s">
        <v>32</v>
      </c>
      <c r="E198" s="19" t="s">
        <v>144</v>
      </c>
      <c r="F198" s="19">
        <v>0</v>
      </c>
      <c r="G198" s="19">
        <v>1.0098</v>
      </c>
      <c r="H198" s="19">
        <v>1.4337</v>
      </c>
      <c r="I198" s="19">
        <v>8.1274999999999995</v>
      </c>
      <c r="J198" s="19">
        <v>50.662999999999997</v>
      </c>
      <c r="K198" s="19">
        <v>197.19</v>
      </c>
      <c r="L198" s="19">
        <v>705.44</v>
      </c>
      <c r="M198" s="19">
        <v>1542.7</v>
      </c>
      <c r="N198" s="19">
        <v>2925.4</v>
      </c>
      <c r="O198" s="19">
        <v>5231.2</v>
      </c>
      <c r="P198" s="19">
        <v>8197.1</v>
      </c>
      <c r="Q198" s="19">
        <v>9614</v>
      </c>
      <c r="R198" s="19">
        <v>11357</v>
      </c>
      <c r="S198" s="19">
        <v>11615</v>
      </c>
      <c r="T198" s="19">
        <v>10809</v>
      </c>
      <c r="U198" s="19">
        <v>9839</v>
      </c>
      <c r="V198" s="19">
        <v>8679.2000000000007</v>
      </c>
      <c r="W198" s="19">
        <v>7491.5</v>
      </c>
      <c r="X198" s="19">
        <v>6245.4</v>
      </c>
      <c r="Y198" s="19">
        <v>5006.8999999999996</v>
      </c>
      <c r="Z198" s="19">
        <v>3882.1</v>
      </c>
      <c r="AA198" s="19">
        <v>2917.3</v>
      </c>
      <c r="AB198" s="19">
        <v>2122.4</v>
      </c>
      <c r="AC198" s="19">
        <v>1503.6</v>
      </c>
      <c r="AD198" s="19">
        <v>1043.9000000000001</v>
      </c>
      <c r="AE198" s="19">
        <v>711.66</v>
      </c>
      <c r="AF198" s="19">
        <v>476.22</v>
      </c>
      <c r="AG198" s="19">
        <v>315.44</v>
      </c>
      <c r="AH198" s="19">
        <v>207.35</v>
      </c>
      <c r="AI198" s="19">
        <v>135.41</v>
      </c>
      <c r="AJ198" s="19">
        <v>88.099000000000004</v>
      </c>
      <c r="AK198" s="19">
        <v>57.231000000000002</v>
      </c>
      <c r="AL198" s="19">
        <v>37.076000000000001</v>
      </c>
      <c r="AM198" s="19">
        <v>24.003</v>
      </c>
      <c r="AN198" s="19">
        <v>15.55</v>
      </c>
      <c r="AO198" s="19">
        <v>10.061</v>
      </c>
    </row>
    <row r="199" spans="2:41" x14ac:dyDescent="0.3">
      <c r="B199" s="19" t="s">
        <v>143</v>
      </c>
      <c r="C199" s="19" t="s">
        <v>148</v>
      </c>
      <c r="D199" s="19" t="s">
        <v>32</v>
      </c>
      <c r="E199" s="19" t="s">
        <v>145</v>
      </c>
      <c r="F199" s="19">
        <v>0</v>
      </c>
      <c r="G199" s="19">
        <v>0</v>
      </c>
      <c r="H199" s="19">
        <v>0</v>
      </c>
      <c r="I199" s="19">
        <v>0</v>
      </c>
      <c r="J199" s="19">
        <v>0</v>
      </c>
      <c r="K199" s="19">
        <v>0</v>
      </c>
      <c r="L199" s="19">
        <v>0</v>
      </c>
      <c r="M199" s="19">
        <v>0</v>
      </c>
      <c r="N199" s="19">
        <v>0</v>
      </c>
      <c r="O199" s="19">
        <v>0</v>
      </c>
      <c r="P199" s="19">
        <v>0</v>
      </c>
      <c r="Q199" s="19">
        <v>0</v>
      </c>
      <c r="R199" s="19">
        <v>0</v>
      </c>
      <c r="S199" s="19">
        <v>0</v>
      </c>
      <c r="T199" s="19">
        <v>0</v>
      </c>
      <c r="U199" s="19">
        <v>0</v>
      </c>
      <c r="V199" s="19">
        <v>0</v>
      </c>
      <c r="W199" s="19">
        <v>0</v>
      </c>
      <c r="X199" s="19">
        <v>0</v>
      </c>
      <c r="Y199" s="19">
        <v>0</v>
      </c>
      <c r="Z199" s="19">
        <v>0</v>
      </c>
      <c r="AA199" s="19">
        <v>0</v>
      </c>
      <c r="AB199" s="19">
        <v>0</v>
      </c>
      <c r="AC199" s="19">
        <v>0</v>
      </c>
      <c r="AD199" s="19">
        <v>0</v>
      </c>
      <c r="AE199" s="19">
        <v>0</v>
      </c>
      <c r="AF199" s="19">
        <v>0</v>
      </c>
      <c r="AG199" s="19">
        <v>0</v>
      </c>
      <c r="AH199" s="19">
        <v>0</v>
      </c>
      <c r="AI199" s="19">
        <v>0</v>
      </c>
      <c r="AJ199" s="19">
        <v>0</v>
      </c>
      <c r="AK199" s="19">
        <v>0</v>
      </c>
      <c r="AL199" s="19">
        <v>0</v>
      </c>
      <c r="AM199" s="19">
        <v>0</v>
      </c>
      <c r="AN199" s="19">
        <v>0</v>
      </c>
      <c r="AO199" s="19">
        <v>0</v>
      </c>
    </row>
    <row r="200" spans="2:41" x14ac:dyDescent="0.3">
      <c r="B200" s="19" t="s">
        <v>143</v>
      </c>
      <c r="C200" s="19" t="s">
        <v>148</v>
      </c>
      <c r="D200" s="19" t="s">
        <v>32</v>
      </c>
      <c r="E200" s="19" t="s">
        <v>146</v>
      </c>
      <c r="F200" s="19">
        <v>0</v>
      </c>
      <c r="G200" s="19">
        <v>0.55339000000000005</v>
      </c>
      <c r="H200" s="19">
        <v>1.4906999999999999</v>
      </c>
      <c r="I200" s="19">
        <v>23.25</v>
      </c>
      <c r="J200" s="19">
        <v>183.98</v>
      </c>
      <c r="K200" s="19">
        <v>464.16</v>
      </c>
      <c r="L200" s="19">
        <v>1025.5</v>
      </c>
      <c r="M200" s="19">
        <v>1637.7</v>
      </c>
      <c r="N200" s="19">
        <v>2005.9</v>
      </c>
      <c r="O200" s="19">
        <v>2708.4</v>
      </c>
      <c r="P200" s="19">
        <v>3513.7</v>
      </c>
      <c r="Q200" s="19">
        <v>1907.8</v>
      </c>
      <c r="R200" s="19">
        <v>0</v>
      </c>
      <c r="S200" s="19">
        <v>0</v>
      </c>
      <c r="T200" s="19">
        <v>0</v>
      </c>
      <c r="U200" s="19">
        <v>0</v>
      </c>
      <c r="V200" s="19">
        <v>0</v>
      </c>
      <c r="W200" s="19">
        <v>0</v>
      </c>
      <c r="X200" s="19">
        <v>0</v>
      </c>
      <c r="Y200" s="19">
        <v>0</v>
      </c>
      <c r="Z200" s="19">
        <v>0</v>
      </c>
      <c r="AA200" s="19">
        <v>0</v>
      </c>
      <c r="AB200" s="19">
        <v>0</v>
      </c>
      <c r="AC200" s="19">
        <v>0</v>
      </c>
      <c r="AD200" s="19">
        <v>0</v>
      </c>
      <c r="AE200" s="19">
        <v>0</v>
      </c>
      <c r="AF200" s="19">
        <v>0</v>
      </c>
      <c r="AG200" s="19">
        <v>0</v>
      </c>
      <c r="AH200" s="19">
        <v>0</v>
      </c>
      <c r="AI200" s="19">
        <v>0</v>
      </c>
      <c r="AJ200" s="19">
        <v>0</v>
      </c>
      <c r="AK200" s="19">
        <v>0</v>
      </c>
      <c r="AL200" s="19">
        <v>0</v>
      </c>
      <c r="AM200" s="19">
        <v>0</v>
      </c>
      <c r="AN200" s="19">
        <v>0</v>
      </c>
      <c r="AO200" s="19">
        <v>0</v>
      </c>
    </row>
    <row r="201" spans="2:41" x14ac:dyDescent="0.3">
      <c r="B201" s="19" t="s">
        <v>143</v>
      </c>
      <c r="C201" s="19" t="s">
        <v>148</v>
      </c>
      <c r="D201" s="19" t="s">
        <v>32</v>
      </c>
      <c r="E201" s="19" t="s">
        <v>147</v>
      </c>
      <c r="F201" s="19">
        <v>0</v>
      </c>
      <c r="G201" s="19">
        <v>0.51063000000000003</v>
      </c>
      <c r="H201" s="19">
        <v>1.8241000000000001</v>
      </c>
      <c r="I201" s="19">
        <v>16.774999999999999</v>
      </c>
      <c r="J201" s="19">
        <v>117.38</v>
      </c>
      <c r="K201" s="19">
        <v>340.11</v>
      </c>
      <c r="L201" s="19">
        <v>805.87</v>
      </c>
      <c r="M201" s="19">
        <v>1253.5999999999999</v>
      </c>
      <c r="N201" s="19">
        <v>1643.8</v>
      </c>
      <c r="O201" s="19">
        <v>2232.3000000000002</v>
      </c>
      <c r="P201" s="19">
        <v>3084.3</v>
      </c>
      <c r="Q201" s="19">
        <v>2474.5</v>
      </c>
      <c r="R201" s="19">
        <v>1402</v>
      </c>
      <c r="S201" s="19">
        <v>0</v>
      </c>
      <c r="T201" s="19">
        <v>0</v>
      </c>
      <c r="U201" s="19">
        <v>0</v>
      </c>
      <c r="V201" s="19">
        <v>0</v>
      </c>
      <c r="W201" s="19">
        <v>0</v>
      </c>
      <c r="X201" s="19">
        <v>0</v>
      </c>
      <c r="Y201" s="19">
        <v>0</v>
      </c>
      <c r="Z201" s="19">
        <v>0</v>
      </c>
      <c r="AA201" s="19">
        <v>0</v>
      </c>
      <c r="AB201" s="19">
        <v>0</v>
      </c>
      <c r="AC201" s="19">
        <v>0</v>
      </c>
      <c r="AD201" s="19">
        <v>0</v>
      </c>
      <c r="AE201" s="19">
        <v>0</v>
      </c>
      <c r="AF201" s="19">
        <v>0</v>
      </c>
      <c r="AG201" s="19">
        <v>0</v>
      </c>
      <c r="AH201" s="19">
        <v>0</v>
      </c>
      <c r="AI201" s="19">
        <v>0</v>
      </c>
      <c r="AJ201" s="19">
        <v>0</v>
      </c>
      <c r="AK201" s="19">
        <v>0</v>
      </c>
      <c r="AL201" s="19">
        <v>0</v>
      </c>
      <c r="AM201" s="19">
        <v>0</v>
      </c>
      <c r="AN201" s="19">
        <v>0</v>
      </c>
      <c r="AO201" s="19">
        <v>0</v>
      </c>
    </row>
    <row r="202" spans="2:41" x14ac:dyDescent="0.3">
      <c r="B202" s="19" t="s">
        <v>143</v>
      </c>
      <c r="C202" s="19" t="s">
        <v>149</v>
      </c>
      <c r="D202" s="19" t="s">
        <v>33</v>
      </c>
      <c r="E202" s="19" t="s">
        <v>144</v>
      </c>
      <c r="F202" s="19">
        <v>0</v>
      </c>
      <c r="G202" s="19">
        <v>0</v>
      </c>
      <c r="H202" s="19">
        <v>0</v>
      </c>
      <c r="I202" s="19">
        <v>0</v>
      </c>
      <c r="J202" s="19">
        <v>0</v>
      </c>
      <c r="K202" s="44">
        <v>0.12794</v>
      </c>
      <c r="L202" s="44">
        <v>0.16711999999999999</v>
      </c>
      <c r="M202" s="44">
        <v>0.51822000000000001</v>
      </c>
      <c r="N202" s="19">
        <v>1.7467999999999999</v>
      </c>
      <c r="O202" s="19">
        <v>2.0918000000000001</v>
      </c>
      <c r="P202" s="19">
        <v>2.4051</v>
      </c>
      <c r="Q202" s="19">
        <v>2.6926000000000001</v>
      </c>
      <c r="R202" s="19">
        <v>2.9714999999999998</v>
      </c>
      <c r="S202" s="19">
        <v>3.1644999999999999</v>
      </c>
      <c r="T202" s="19">
        <v>3.0182000000000002</v>
      </c>
      <c r="U202" s="19">
        <v>2.8357999999999999</v>
      </c>
      <c r="V202" s="19">
        <v>2.5981999999999998</v>
      </c>
      <c r="W202" s="19">
        <v>2.3532000000000002</v>
      </c>
      <c r="X202" s="19">
        <v>2.0769000000000002</v>
      </c>
      <c r="Y202" s="19">
        <v>1.7759</v>
      </c>
      <c r="Z202" s="19">
        <v>1.4804999999999999</v>
      </c>
      <c r="AA202" s="19">
        <v>1.2024999999999999</v>
      </c>
      <c r="AB202" s="19">
        <v>0.94593000000000005</v>
      </c>
      <c r="AC202" s="19">
        <v>0.72252000000000005</v>
      </c>
      <c r="AD202" s="19">
        <v>0.53708</v>
      </c>
      <c r="AE202" s="19">
        <v>0.38804</v>
      </c>
      <c r="AF202" s="19">
        <v>0.27206999999999998</v>
      </c>
      <c r="AG202" s="19">
        <v>0.18670999999999999</v>
      </c>
      <c r="AH202" s="19">
        <v>0.12583</v>
      </c>
      <c r="AI202" s="19">
        <v>8.3515000000000006E-2</v>
      </c>
      <c r="AJ202" s="19">
        <v>5.4834000000000001E-2</v>
      </c>
      <c r="AK202" s="19">
        <v>3.5748000000000002E-2</v>
      </c>
      <c r="AL202" s="44">
        <v>2.3144999999999999E-2</v>
      </c>
      <c r="AM202" s="44">
        <v>1.4929E-2</v>
      </c>
      <c r="AN202" s="44">
        <v>9.6141999999999998E-3</v>
      </c>
      <c r="AO202" s="44">
        <v>6.1739999999999998E-3</v>
      </c>
    </row>
    <row r="203" spans="2:41" x14ac:dyDescent="0.3">
      <c r="B203" s="19" t="s">
        <v>143</v>
      </c>
      <c r="C203" s="19" t="s">
        <v>149</v>
      </c>
      <c r="D203" s="19" t="s">
        <v>33</v>
      </c>
      <c r="E203" s="19" t="s">
        <v>145</v>
      </c>
      <c r="F203" s="19">
        <v>0</v>
      </c>
      <c r="G203" s="19">
        <v>0</v>
      </c>
      <c r="H203" s="19">
        <v>0</v>
      </c>
      <c r="I203" s="19">
        <v>0</v>
      </c>
      <c r="J203" s="19">
        <v>0</v>
      </c>
      <c r="K203" s="19">
        <v>0</v>
      </c>
      <c r="L203" s="19">
        <v>0</v>
      </c>
      <c r="M203" s="19">
        <v>0</v>
      </c>
      <c r="N203" s="19">
        <v>0</v>
      </c>
      <c r="O203" s="19">
        <v>0</v>
      </c>
      <c r="P203" s="19">
        <v>0</v>
      </c>
      <c r="Q203" s="19">
        <v>0</v>
      </c>
      <c r="R203" s="19">
        <v>0</v>
      </c>
      <c r="S203" s="19">
        <v>0</v>
      </c>
      <c r="T203" s="19">
        <v>0</v>
      </c>
      <c r="U203" s="19">
        <v>0</v>
      </c>
      <c r="V203" s="19">
        <v>0</v>
      </c>
      <c r="W203" s="19">
        <v>0</v>
      </c>
      <c r="X203" s="19">
        <v>0</v>
      </c>
      <c r="Y203" s="19">
        <v>0</v>
      </c>
      <c r="Z203" s="19">
        <v>0</v>
      </c>
      <c r="AA203" s="19">
        <v>0</v>
      </c>
      <c r="AB203" s="19">
        <v>0</v>
      </c>
      <c r="AC203" s="19">
        <v>0</v>
      </c>
      <c r="AD203" s="19">
        <v>0</v>
      </c>
      <c r="AE203" s="19">
        <v>0</v>
      </c>
      <c r="AF203" s="19">
        <v>0</v>
      </c>
      <c r="AG203" s="19">
        <v>0</v>
      </c>
      <c r="AH203" s="19">
        <v>0</v>
      </c>
      <c r="AI203" s="19">
        <v>0</v>
      </c>
      <c r="AJ203" s="19">
        <v>0</v>
      </c>
      <c r="AK203" s="19">
        <v>0</v>
      </c>
      <c r="AL203" s="19">
        <v>0</v>
      </c>
      <c r="AM203" s="19">
        <v>0</v>
      </c>
      <c r="AN203" s="19">
        <v>0</v>
      </c>
      <c r="AO203" s="19">
        <v>0</v>
      </c>
    </row>
    <row r="204" spans="2:41" x14ac:dyDescent="0.3">
      <c r="B204" s="19" t="s">
        <v>143</v>
      </c>
      <c r="C204" s="19" t="s">
        <v>149</v>
      </c>
      <c r="D204" s="19" t="s">
        <v>33</v>
      </c>
      <c r="E204" s="19" t="s">
        <v>146</v>
      </c>
      <c r="F204" s="19">
        <v>0</v>
      </c>
      <c r="G204" s="19">
        <v>0</v>
      </c>
      <c r="H204" s="19">
        <v>0</v>
      </c>
      <c r="I204" s="19">
        <v>0</v>
      </c>
      <c r="J204" s="19">
        <v>0</v>
      </c>
      <c r="K204" s="44">
        <v>0.6522</v>
      </c>
      <c r="L204" s="44">
        <v>0.75046999999999997</v>
      </c>
      <c r="M204" s="44">
        <v>0.19697999999999999</v>
      </c>
      <c r="N204" s="44">
        <v>0.24514</v>
      </c>
      <c r="O204" s="44">
        <v>0.30721999999999999</v>
      </c>
      <c r="P204" s="44">
        <v>0.34654000000000001</v>
      </c>
      <c r="Q204" s="44">
        <v>0.18978999999999999</v>
      </c>
      <c r="R204" s="19">
        <v>0</v>
      </c>
      <c r="S204" s="19">
        <v>0</v>
      </c>
      <c r="T204" s="19">
        <v>0</v>
      </c>
      <c r="U204" s="19">
        <v>0</v>
      </c>
      <c r="V204" s="19">
        <v>0</v>
      </c>
      <c r="W204" s="19">
        <v>0</v>
      </c>
      <c r="X204" s="19">
        <v>0</v>
      </c>
      <c r="Y204" s="19">
        <v>0</v>
      </c>
      <c r="Z204" s="19">
        <v>0</v>
      </c>
      <c r="AA204" s="19">
        <v>0</v>
      </c>
      <c r="AB204" s="19">
        <v>0</v>
      </c>
      <c r="AC204" s="19">
        <v>0</v>
      </c>
      <c r="AD204" s="19">
        <v>0</v>
      </c>
      <c r="AE204" s="19">
        <v>0</v>
      </c>
      <c r="AF204" s="19">
        <v>0</v>
      </c>
      <c r="AG204" s="19">
        <v>0</v>
      </c>
      <c r="AH204" s="19">
        <v>0</v>
      </c>
      <c r="AI204" s="19">
        <v>0</v>
      </c>
      <c r="AJ204" s="19">
        <v>0</v>
      </c>
      <c r="AK204" s="19">
        <v>0</v>
      </c>
      <c r="AL204" s="19">
        <v>0</v>
      </c>
      <c r="AM204" s="19">
        <v>0</v>
      </c>
      <c r="AN204" s="19">
        <v>0</v>
      </c>
      <c r="AO204" s="19">
        <v>0</v>
      </c>
    </row>
    <row r="205" spans="2:41" x14ac:dyDescent="0.3">
      <c r="B205" s="19" t="s">
        <v>143</v>
      </c>
      <c r="C205" s="19" t="s">
        <v>149</v>
      </c>
      <c r="D205" s="19" t="s">
        <v>33</v>
      </c>
      <c r="E205" s="19" t="s">
        <v>147</v>
      </c>
      <c r="F205" s="19">
        <v>0</v>
      </c>
      <c r="G205" s="19">
        <v>0</v>
      </c>
      <c r="H205" s="19">
        <v>0</v>
      </c>
      <c r="I205" s="19">
        <v>0</v>
      </c>
      <c r="J205" s="19">
        <v>0</v>
      </c>
      <c r="K205" s="19">
        <v>1.3857999999999999</v>
      </c>
      <c r="L205" s="19">
        <v>1.7054</v>
      </c>
      <c r="M205" s="19">
        <v>1.9378</v>
      </c>
      <c r="N205" s="19">
        <v>0.87390000000000001</v>
      </c>
      <c r="O205" s="19">
        <v>0.86468</v>
      </c>
      <c r="P205" s="19">
        <v>1.0317000000000001</v>
      </c>
      <c r="Q205" s="19">
        <v>0.73594000000000004</v>
      </c>
      <c r="R205" s="19">
        <v>0.41772999999999999</v>
      </c>
      <c r="S205" s="19">
        <v>0</v>
      </c>
      <c r="T205" s="19">
        <v>0</v>
      </c>
      <c r="U205" s="19">
        <v>0</v>
      </c>
      <c r="V205" s="19">
        <v>0</v>
      </c>
      <c r="W205" s="19">
        <v>0</v>
      </c>
      <c r="X205" s="19">
        <v>0</v>
      </c>
      <c r="Y205" s="19">
        <v>0</v>
      </c>
      <c r="Z205" s="19">
        <v>0</v>
      </c>
      <c r="AA205" s="19">
        <v>0</v>
      </c>
      <c r="AB205" s="19">
        <v>0</v>
      </c>
      <c r="AC205" s="19">
        <v>0</v>
      </c>
      <c r="AD205" s="19">
        <v>0</v>
      </c>
      <c r="AE205" s="19">
        <v>0</v>
      </c>
      <c r="AF205" s="19">
        <v>0</v>
      </c>
      <c r="AG205" s="19">
        <v>0</v>
      </c>
      <c r="AH205" s="19">
        <v>0</v>
      </c>
      <c r="AI205" s="19">
        <v>0</v>
      </c>
      <c r="AJ205" s="19">
        <v>0</v>
      </c>
      <c r="AK205" s="19">
        <v>0</v>
      </c>
      <c r="AL205" s="19">
        <v>0</v>
      </c>
      <c r="AM205" s="19">
        <v>0</v>
      </c>
      <c r="AN205" s="19">
        <v>0</v>
      </c>
      <c r="AO205" s="19">
        <v>0</v>
      </c>
    </row>
    <row r="206" spans="2:41" x14ac:dyDescent="0.3">
      <c r="B206" s="19" t="s">
        <v>143</v>
      </c>
      <c r="C206" s="19" t="s">
        <v>22</v>
      </c>
      <c r="D206" s="19" t="s">
        <v>22</v>
      </c>
      <c r="E206" s="19" t="s">
        <v>144</v>
      </c>
      <c r="F206" s="19">
        <v>197920</v>
      </c>
      <c r="G206" s="19">
        <v>193690</v>
      </c>
      <c r="H206" s="19">
        <v>190170</v>
      </c>
      <c r="I206" s="19">
        <v>186870</v>
      </c>
      <c r="J206" s="19">
        <v>182970</v>
      </c>
      <c r="K206" s="19">
        <v>179310</v>
      </c>
      <c r="L206" s="19">
        <v>173050</v>
      </c>
      <c r="M206" s="19">
        <v>165260</v>
      </c>
      <c r="N206" s="19">
        <v>156220</v>
      </c>
      <c r="O206" s="19">
        <v>146620</v>
      </c>
      <c r="P206" s="19">
        <v>136340</v>
      </c>
      <c r="Q206" s="19">
        <v>126090</v>
      </c>
      <c r="R206" s="19">
        <v>115430</v>
      </c>
      <c r="S206" s="19">
        <v>101420</v>
      </c>
      <c r="T206" s="19">
        <v>87377</v>
      </c>
      <c r="U206" s="19">
        <v>74270</v>
      </c>
      <c r="V206" s="19">
        <v>62079</v>
      </c>
      <c r="W206" s="19">
        <v>51313</v>
      </c>
      <c r="X206" s="19">
        <v>41631</v>
      </c>
      <c r="Y206" s="19">
        <v>33100</v>
      </c>
      <c r="Z206" s="19">
        <v>25827</v>
      </c>
      <c r="AA206" s="19">
        <v>19778</v>
      </c>
      <c r="AB206" s="19">
        <v>14818</v>
      </c>
      <c r="AC206" s="19">
        <v>10856</v>
      </c>
      <c r="AD206" s="19">
        <v>7792.9</v>
      </c>
      <c r="AE206" s="19">
        <v>5478.9</v>
      </c>
      <c r="AF206" s="19">
        <v>3760.5</v>
      </c>
      <c r="AG206" s="19">
        <v>2538.8000000000002</v>
      </c>
      <c r="AH206" s="19">
        <v>1690.7</v>
      </c>
      <c r="AI206" s="19">
        <v>1112.2</v>
      </c>
      <c r="AJ206" s="19">
        <v>725.46</v>
      </c>
      <c r="AK206" s="19">
        <v>470.67</v>
      </c>
      <c r="AL206" s="19">
        <v>303.60000000000002</v>
      </c>
      <c r="AM206" s="19">
        <v>195.37</v>
      </c>
      <c r="AN206" s="19">
        <v>125.58</v>
      </c>
      <c r="AO206" s="19">
        <v>80.462999999999994</v>
      </c>
    </row>
    <row r="207" spans="2:41" x14ac:dyDescent="0.3">
      <c r="B207" s="19" t="s">
        <v>143</v>
      </c>
      <c r="C207" s="19" t="s">
        <v>22</v>
      </c>
      <c r="D207" s="19" t="s">
        <v>22</v>
      </c>
      <c r="E207" s="19" t="s">
        <v>145</v>
      </c>
      <c r="F207" s="19">
        <v>0</v>
      </c>
      <c r="G207" s="19">
        <v>0</v>
      </c>
      <c r="H207" s="19">
        <v>0</v>
      </c>
      <c r="I207" s="19">
        <v>0</v>
      </c>
      <c r="J207" s="19">
        <v>0</v>
      </c>
      <c r="K207" s="19">
        <v>0</v>
      </c>
      <c r="L207" s="19">
        <v>0</v>
      </c>
      <c r="M207" s="19">
        <v>0</v>
      </c>
      <c r="N207" s="19">
        <v>0</v>
      </c>
      <c r="O207" s="19">
        <v>0</v>
      </c>
      <c r="P207" s="19">
        <v>0</v>
      </c>
      <c r="Q207" s="19">
        <v>0</v>
      </c>
      <c r="R207" s="19">
        <v>0</v>
      </c>
      <c r="S207" s="19">
        <v>0</v>
      </c>
      <c r="T207" s="19">
        <v>0</v>
      </c>
      <c r="U207" s="19">
        <v>0</v>
      </c>
      <c r="V207" s="19">
        <v>0</v>
      </c>
      <c r="W207" s="19">
        <v>0</v>
      </c>
      <c r="X207" s="19">
        <v>0</v>
      </c>
      <c r="Y207" s="19">
        <v>0</v>
      </c>
      <c r="Z207" s="19">
        <v>0</v>
      </c>
      <c r="AA207" s="19">
        <v>0</v>
      </c>
      <c r="AB207" s="19">
        <v>0</v>
      </c>
      <c r="AC207" s="19">
        <v>0</v>
      </c>
      <c r="AD207" s="19">
        <v>0</v>
      </c>
      <c r="AE207" s="19">
        <v>0</v>
      </c>
      <c r="AF207" s="19">
        <v>0</v>
      </c>
      <c r="AG207" s="19">
        <v>0</v>
      </c>
      <c r="AH207" s="19">
        <v>0</v>
      </c>
      <c r="AI207" s="19">
        <v>0</v>
      </c>
      <c r="AJ207" s="19">
        <v>0</v>
      </c>
      <c r="AK207" s="19">
        <v>0</v>
      </c>
      <c r="AL207" s="19">
        <v>0</v>
      </c>
      <c r="AM207" s="19">
        <v>0</v>
      </c>
      <c r="AN207" s="19">
        <v>0</v>
      </c>
      <c r="AO207" s="19">
        <v>0</v>
      </c>
    </row>
    <row r="208" spans="2:41" x14ac:dyDescent="0.3">
      <c r="B208" s="19" t="s">
        <v>143</v>
      </c>
      <c r="C208" s="19" t="s">
        <v>22</v>
      </c>
      <c r="D208" s="19" t="s">
        <v>22</v>
      </c>
      <c r="E208" s="19" t="s">
        <v>146</v>
      </c>
      <c r="F208" s="19">
        <v>18186</v>
      </c>
      <c r="G208" s="19">
        <v>19462</v>
      </c>
      <c r="H208" s="19">
        <v>19573</v>
      </c>
      <c r="I208" s="19">
        <v>17603</v>
      </c>
      <c r="J208" s="19">
        <v>16372</v>
      </c>
      <c r="K208" s="19">
        <v>16008</v>
      </c>
      <c r="L208" s="19">
        <v>14700</v>
      </c>
      <c r="M208" s="19">
        <v>14012</v>
      </c>
      <c r="N208" s="19">
        <v>11251</v>
      </c>
      <c r="O208" s="19">
        <v>8075.4</v>
      </c>
      <c r="P208" s="19">
        <v>7741.7</v>
      </c>
      <c r="Q208" s="19">
        <v>3897.6</v>
      </c>
      <c r="R208" s="19">
        <v>0</v>
      </c>
      <c r="S208" s="19">
        <v>0</v>
      </c>
      <c r="T208" s="19">
        <v>0</v>
      </c>
      <c r="U208" s="19">
        <v>0</v>
      </c>
      <c r="V208" s="19">
        <v>0</v>
      </c>
      <c r="W208" s="19">
        <v>0</v>
      </c>
      <c r="X208" s="19">
        <v>0</v>
      </c>
      <c r="Y208" s="19">
        <v>0</v>
      </c>
      <c r="Z208" s="19">
        <v>0</v>
      </c>
      <c r="AA208" s="19">
        <v>0</v>
      </c>
      <c r="AB208" s="19">
        <v>0</v>
      </c>
      <c r="AC208" s="19">
        <v>0</v>
      </c>
      <c r="AD208" s="19">
        <v>0</v>
      </c>
      <c r="AE208" s="19">
        <v>0</v>
      </c>
      <c r="AF208" s="19">
        <v>0</v>
      </c>
      <c r="AG208" s="19">
        <v>0</v>
      </c>
      <c r="AH208" s="19">
        <v>0</v>
      </c>
      <c r="AI208" s="19">
        <v>0</v>
      </c>
      <c r="AJ208" s="19">
        <v>0</v>
      </c>
      <c r="AK208" s="19">
        <v>0</v>
      </c>
      <c r="AL208" s="19">
        <v>0</v>
      </c>
      <c r="AM208" s="19">
        <v>0</v>
      </c>
      <c r="AN208" s="19">
        <v>0</v>
      </c>
      <c r="AO208" s="19">
        <v>0</v>
      </c>
    </row>
    <row r="209" spans="1:41" x14ac:dyDescent="0.3">
      <c r="B209" s="19" t="s">
        <v>143</v>
      </c>
      <c r="C209" s="19" t="s">
        <v>22</v>
      </c>
      <c r="D209" s="19" t="s">
        <v>22</v>
      </c>
      <c r="E209" s="19" t="s">
        <v>147</v>
      </c>
      <c r="F209" s="19">
        <v>18283</v>
      </c>
      <c r="G209" s="19">
        <v>18419</v>
      </c>
      <c r="H209" s="19">
        <v>18033</v>
      </c>
      <c r="I209" s="19">
        <v>17215</v>
      </c>
      <c r="J209" s="19">
        <v>15390</v>
      </c>
      <c r="K209" s="19">
        <v>13171</v>
      </c>
      <c r="L209" s="19">
        <v>10367</v>
      </c>
      <c r="M209" s="19">
        <v>8023.7</v>
      </c>
      <c r="N209" s="19">
        <v>5973.9</v>
      </c>
      <c r="O209" s="19">
        <v>4887</v>
      </c>
      <c r="P209" s="19">
        <v>4481.2</v>
      </c>
      <c r="Q209" s="19">
        <v>2971.4</v>
      </c>
      <c r="R209" s="19">
        <v>1576.8</v>
      </c>
      <c r="S209" s="19">
        <v>0</v>
      </c>
      <c r="T209" s="19">
        <v>0</v>
      </c>
      <c r="U209" s="19">
        <v>0</v>
      </c>
      <c r="V209" s="19">
        <v>0</v>
      </c>
      <c r="W209" s="19">
        <v>0</v>
      </c>
      <c r="X209" s="19">
        <v>0</v>
      </c>
      <c r="Y209" s="19">
        <v>0</v>
      </c>
      <c r="Z209" s="19">
        <v>0</v>
      </c>
      <c r="AA209" s="19">
        <v>0</v>
      </c>
      <c r="AB209" s="19">
        <v>0</v>
      </c>
      <c r="AC209" s="19">
        <v>0</v>
      </c>
      <c r="AD209" s="19">
        <v>0</v>
      </c>
      <c r="AE209" s="19">
        <v>0</v>
      </c>
      <c r="AF209" s="19">
        <v>0</v>
      </c>
      <c r="AG209" s="19">
        <v>0</v>
      </c>
      <c r="AH209" s="19">
        <v>0</v>
      </c>
      <c r="AI209" s="19">
        <v>0</v>
      </c>
      <c r="AJ209" s="19">
        <v>0</v>
      </c>
      <c r="AK209" s="19">
        <v>0</v>
      </c>
      <c r="AL209" s="19">
        <v>0</v>
      </c>
      <c r="AM209" s="19">
        <v>0</v>
      </c>
      <c r="AN209" s="19">
        <v>0</v>
      </c>
      <c r="AO209" s="19">
        <v>0</v>
      </c>
    </row>
    <row r="210" spans="1:41" x14ac:dyDescent="0.3">
      <c r="B210" s="19" t="s">
        <v>143</v>
      </c>
      <c r="C210" s="19" t="s">
        <v>150</v>
      </c>
      <c r="D210" s="19" t="s">
        <v>32</v>
      </c>
      <c r="E210" s="19" t="s">
        <v>144</v>
      </c>
      <c r="F210" s="19">
        <v>532.04</v>
      </c>
      <c r="G210" s="19">
        <v>1248.5999999999999</v>
      </c>
      <c r="H210" s="19">
        <v>2289.3000000000002</v>
      </c>
      <c r="I210" s="19">
        <v>3721.9</v>
      </c>
      <c r="J210" s="19">
        <v>5668.2</v>
      </c>
      <c r="K210" s="19">
        <v>8454.2000000000007</v>
      </c>
      <c r="L210" s="19">
        <v>11167</v>
      </c>
      <c r="M210" s="19">
        <v>13394</v>
      </c>
      <c r="N210" s="19">
        <v>16246</v>
      </c>
      <c r="O210" s="19">
        <v>18336</v>
      </c>
      <c r="P210" s="19">
        <v>21587</v>
      </c>
      <c r="Q210" s="19">
        <v>22588</v>
      </c>
      <c r="R210" s="19">
        <v>23536</v>
      </c>
      <c r="S210" s="19">
        <v>22168</v>
      </c>
      <c r="T210" s="19">
        <v>19840</v>
      </c>
      <c r="U210" s="19">
        <v>17418</v>
      </c>
      <c r="V210" s="19">
        <v>14876</v>
      </c>
      <c r="W210" s="19">
        <v>12466</v>
      </c>
      <c r="X210" s="19">
        <v>10126</v>
      </c>
      <c r="Y210" s="19">
        <v>7945.1</v>
      </c>
      <c r="Z210" s="19">
        <v>6050.2</v>
      </c>
      <c r="AA210" s="19">
        <v>4480.8999999999996</v>
      </c>
      <c r="AB210" s="19">
        <v>3224.4</v>
      </c>
      <c r="AC210" s="19">
        <v>2265.5</v>
      </c>
      <c r="AD210" s="19">
        <v>1563.1</v>
      </c>
      <c r="AE210" s="19">
        <v>1061.3</v>
      </c>
      <c r="AF210" s="19">
        <v>708.18</v>
      </c>
      <c r="AG210" s="19">
        <v>468.27</v>
      </c>
      <c r="AH210" s="19">
        <v>307.54000000000002</v>
      </c>
      <c r="AI210" s="19">
        <v>200.77</v>
      </c>
      <c r="AJ210" s="19">
        <v>130.63</v>
      </c>
      <c r="AK210" s="19">
        <v>84.893000000000001</v>
      </c>
      <c r="AL210" s="19">
        <v>55.029000000000003</v>
      </c>
      <c r="AM210" s="19">
        <v>35.654000000000003</v>
      </c>
      <c r="AN210" s="19">
        <v>23.117999999999999</v>
      </c>
      <c r="AO210" s="19">
        <v>14.973000000000001</v>
      </c>
    </row>
    <row r="211" spans="1:41" x14ac:dyDescent="0.3">
      <c r="B211" s="19" t="s">
        <v>143</v>
      </c>
      <c r="C211" s="19" t="s">
        <v>150</v>
      </c>
      <c r="D211" s="19" t="s">
        <v>32</v>
      </c>
      <c r="E211" s="19" t="s">
        <v>145</v>
      </c>
      <c r="F211" s="19">
        <v>0</v>
      </c>
      <c r="G211" s="19">
        <v>0</v>
      </c>
      <c r="H211" s="19">
        <v>0</v>
      </c>
      <c r="I211" s="19">
        <v>0</v>
      </c>
      <c r="J211" s="19">
        <v>0</v>
      </c>
      <c r="K211" s="19">
        <v>0</v>
      </c>
      <c r="L211" s="19">
        <v>0</v>
      </c>
      <c r="M211" s="19">
        <v>0</v>
      </c>
      <c r="N211" s="19">
        <v>0</v>
      </c>
      <c r="O211" s="19">
        <v>0</v>
      </c>
      <c r="P211" s="19">
        <v>0</v>
      </c>
      <c r="Q211" s="19">
        <v>0</v>
      </c>
      <c r="R211" s="19">
        <v>0</v>
      </c>
      <c r="S211" s="19">
        <v>0</v>
      </c>
      <c r="T211" s="19">
        <v>0</v>
      </c>
      <c r="U211" s="19">
        <v>0</v>
      </c>
      <c r="V211" s="19">
        <v>0</v>
      </c>
      <c r="W211" s="19">
        <v>0</v>
      </c>
      <c r="X211" s="19">
        <v>0</v>
      </c>
      <c r="Y211" s="19">
        <v>0</v>
      </c>
      <c r="Z211" s="19">
        <v>0</v>
      </c>
      <c r="AA211" s="19">
        <v>0</v>
      </c>
      <c r="AB211" s="19">
        <v>0</v>
      </c>
      <c r="AC211" s="19">
        <v>0</v>
      </c>
      <c r="AD211" s="19">
        <v>0</v>
      </c>
      <c r="AE211" s="19">
        <v>0</v>
      </c>
      <c r="AF211" s="19">
        <v>0</v>
      </c>
      <c r="AG211" s="19">
        <v>0</v>
      </c>
      <c r="AH211" s="19">
        <v>0</v>
      </c>
      <c r="AI211" s="19">
        <v>0</v>
      </c>
      <c r="AJ211" s="19">
        <v>0</v>
      </c>
      <c r="AK211" s="19">
        <v>0</v>
      </c>
      <c r="AL211" s="19">
        <v>0</v>
      </c>
      <c r="AM211" s="19">
        <v>0</v>
      </c>
      <c r="AN211" s="19">
        <v>0</v>
      </c>
      <c r="AO211" s="19">
        <v>0</v>
      </c>
    </row>
    <row r="212" spans="1:41" x14ac:dyDescent="0.3">
      <c r="B212" s="19" t="s">
        <v>143</v>
      </c>
      <c r="C212" s="19" t="s">
        <v>150</v>
      </c>
      <c r="D212" s="19" t="s">
        <v>32</v>
      </c>
      <c r="E212" s="19" t="s">
        <v>146</v>
      </c>
      <c r="F212" s="19">
        <v>213.77</v>
      </c>
      <c r="G212" s="19">
        <v>801.59</v>
      </c>
      <c r="H212" s="19">
        <v>1932.1</v>
      </c>
      <c r="I212" s="19">
        <v>3649.8</v>
      </c>
      <c r="J212" s="19">
        <v>5379.8</v>
      </c>
      <c r="K212" s="19">
        <v>5803.2</v>
      </c>
      <c r="L212" s="19">
        <v>5259.5</v>
      </c>
      <c r="M212" s="19">
        <v>4656.6000000000004</v>
      </c>
      <c r="N212" s="19">
        <v>5265</v>
      </c>
      <c r="O212" s="19">
        <v>5776.4</v>
      </c>
      <c r="P212" s="19">
        <v>5695.7</v>
      </c>
      <c r="Q212" s="19">
        <v>3045.6</v>
      </c>
      <c r="R212" s="19">
        <v>0</v>
      </c>
      <c r="S212" s="19">
        <v>0</v>
      </c>
      <c r="T212" s="19">
        <v>0</v>
      </c>
      <c r="U212" s="19">
        <v>0</v>
      </c>
      <c r="V212" s="19">
        <v>0</v>
      </c>
      <c r="W212" s="19">
        <v>0</v>
      </c>
      <c r="X212" s="19">
        <v>0</v>
      </c>
      <c r="Y212" s="19">
        <v>0</v>
      </c>
      <c r="Z212" s="19">
        <v>0</v>
      </c>
      <c r="AA212" s="19">
        <v>0</v>
      </c>
      <c r="AB212" s="19">
        <v>0</v>
      </c>
      <c r="AC212" s="19">
        <v>0</v>
      </c>
      <c r="AD212" s="19">
        <v>0</v>
      </c>
      <c r="AE212" s="19">
        <v>0</v>
      </c>
      <c r="AF212" s="19">
        <v>0</v>
      </c>
      <c r="AG212" s="19">
        <v>0</v>
      </c>
      <c r="AH212" s="19">
        <v>0</v>
      </c>
      <c r="AI212" s="19">
        <v>0</v>
      </c>
      <c r="AJ212" s="19">
        <v>0</v>
      </c>
      <c r="AK212" s="19">
        <v>0</v>
      </c>
      <c r="AL212" s="19">
        <v>0</v>
      </c>
      <c r="AM212" s="19">
        <v>0</v>
      </c>
      <c r="AN212" s="19">
        <v>0</v>
      </c>
      <c r="AO212" s="19">
        <v>0</v>
      </c>
    </row>
    <row r="213" spans="1:41" x14ac:dyDescent="0.3">
      <c r="B213" s="19" t="s">
        <v>143</v>
      </c>
      <c r="C213" s="19" t="s">
        <v>150</v>
      </c>
      <c r="D213" s="19" t="s">
        <v>32</v>
      </c>
      <c r="E213" s="19" t="s">
        <v>147</v>
      </c>
      <c r="F213" s="19">
        <v>142.69</v>
      </c>
      <c r="G213" s="19">
        <v>489.91</v>
      </c>
      <c r="H213" s="19">
        <v>1145.5</v>
      </c>
      <c r="I213" s="19">
        <v>2068.8000000000002</v>
      </c>
      <c r="J213" s="19">
        <v>2915.4</v>
      </c>
      <c r="K213" s="19">
        <v>3460.6</v>
      </c>
      <c r="L213" s="19">
        <v>3415.9</v>
      </c>
      <c r="M213" s="19">
        <v>3004.3</v>
      </c>
      <c r="N213" s="19">
        <v>2963.7</v>
      </c>
      <c r="O213" s="19">
        <v>3099</v>
      </c>
      <c r="P213" s="19">
        <v>3768.4</v>
      </c>
      <c r="Q213" s="19">
        <v>2600.9</v>
      </c>
      <c r="R213" s="19">
        <v>1455.9</v>
      </c>
      <c r="S213" s="19">
        <v>0</v>
      </c>
      <c r="T213" s="19">
        <v>0</v>
      </c>
      <c r="U213" s="19">
        <v>0</v>
      </c>
      <c r="V213" s="19">
        <v>0</v>
      </c>
      <c r="W213" s="19">
        <v>0</v>
      </c>
      <c r="X213" s="19">
        <v>0</v>
      </c>
      <c r="Y213" s="19">
        <v>0</v>
      </c>
      <c r="Z213" s="19">
        <v>0</v>
      </c>
      <c r="AA213" s="19">
        <v>0</v>
      </c>
      <c r="AB213" s="19">
        <v>0</v>
      </c>
      <c r="AC213" s="19">
        <v>0</v>
      </c>
      <c r="AD213" s="19">
        <v>0</v>
      </c>
      <c r="AE213" s="19">
        <v>0</v>
      </c>
      <c r="AF213" s="19">
        <v>0</v>
      </c>
      <c r="AG213" s="19">
        <v>0</v>
      </c>
      <c r="AH213" s="19">
        <v>0</v>
      </c>
      <c r="AI213" s="19">
        <v>0</v>
      </c>
      <c r="AJ213" s="19">
        <v>0</v>
      </c>
      <c r="AK213" s="19">
        <v>0</v>
      </c>
      <c r="AL213" s="19">
        <v>0</v>
      </c>
      <c r="AM213" s="19">
        <v>0</v>
      </c>
      <c r="AN213" s="19">
        <v>0</v>
      </c>
      <c r="AO213" s="19">
        <v>0</v>
      </c>
    </row>
    <row r="214" spans="1:41" x14ac:dyDescent="0.3">
      <c r="B214" s="19" t="s">
        <v>143</v>
      </c>
      <c r="C214" s="19" t="s">
        <v>150</v>
      </c>
      <c r="D214" s="19" t="s">
        <v>22</v>
      </c>
      <c r="E214" s="19" t="s">
        <v>144</v>
      </c>
      <c r="F214" s="19">
        <v>391.87</v>
      </c>
      <c r="G214" s="19">
        <v>851.92</v>
      </c>
      <c r="H214" s="19">
        <v>1465.5</v>
      </c>
      <c r="I214" s="19">
        <v>2223.8000000000002</v>
      </c>
      <c r="J214" s="19">
        <v>3101.3</v>
      </c>
      <c r="K214" s="19">
        <v>4266</v>
      </c>
      <c r="L214" s="19">
        <v>5229.8</v>
      </c>
      <c r="M214" s="19">
        <v>6040.5</v>
      </c>
      <c r="N214" s="19">
        <v>7276.2</v>
      </c>
      <c r="O214" s="19">
        <v>8172.6</v>
      </c>
      <c r="P214" s="19">
        <v>9705.1</v>
      </c>
      <c r="Q214" s="19">
        <v>10092</v>
      </c>
      <c r="R214" s="19">
        <v>10445</v>
      </c>
      <c r="S214" s="19">
        <v>9784.1</v>
      </c>
      <c r="T214" s="19">
        <v>8770.2000000000007</v>
      </c>
      <c r="U214" s="19">
        <v>7713.6</v>
      </c>
      <c r="V214" s="19">
        <v>6603.9</v>
      </c>
      <c r="W214" s="19">
        <v>5543.4</v>
      </c>
      <c r="X214" s="19">
        <v>4509.6000000000004</v>
      </c>
      <c r="Y214" s="19">
        <v>3543.7</v>
      </c>
      <c r="Z214" s="19">
        <v>2701.1</v>
      </c>
      <c r="AA214" s="19">
        <v>2001.4</v>
      </c>
      <c r="AB214" s="19">
        <v>1440.9</v>
      </c>
      <c r="AC214" s="19">
        <v>1012.6</v>
      </c>
      <c r="AD214" s="19">
        <v>698.63</v>
      </c>
      <c r="AE214" s="19">
        <v>474.33</v>
      </c>
      <c r="AF214" s="19">
        <v>316.52</v>
      </c>
      <c r="AG214" s="19">
        <v>209.29</v>
      </c>
      <c r="AH214" s="19">
        <v>137.44999999999999</v>
      </c>
      <c r="AI214" s="19">
        <v>89.730999999999995</v>
      </c>
      <c r="AJ214" s="19">
        <v>58.383000000000003</v>
      </c>
      <c r="AK214" s="19">
        <v>37.941000000000003</v>
      </c>
      <c r="AL214" s="19">
        <v>24.594000000000001</v>
      </c>
      <c r="AM214" s="19">
        <v>15.933999999999999</v>
      </c>
      <c r="AN214" s="19">
        <v>10.331</v>
      </c>
      <c r="AO214" s="19">
        <v>6.6901999999999999</v>
      </c>
    </row>
    <row r="215" spans="1:41" x14ac:dyDescent="0.3">
      <c r="B215" s="19" t="s">
        <v>143</v>
      </c>
      <c r="C215" s="19" t="s">
        <v>150</v>
      </c>
      <c r="D215" s="19" t="s">
        <v>22</v>
      </c>
      <c r="E215" s="19" t="s">
        <v>145</v>
      </c>
      <c r="F215" s="19">
        <v>0</v>
      </c>
      <c r="G215" s="19">
        <v>0</v>
      </c>
      <c r="H215" s="19">
        <v>0</v>
      </c>
      <c r="I215" s="19">
        <v>0</v>
      </c>
      <c r="J215" s="19">
        <v>0</v>
      </c>
      <c r="K215" s="19">
        <v>0</v>
      </c>
      <c r="L215" s="19">
        <v>0</v>
      </c>
      <c r="M215" s="19">
        <v>0</v>
      </c>
      <c r="N215" s="19">
        <v>0</v>
      </c>
      <c r="O215" s="19">
        <v>0</v>
      </c>
      <c r="P215" s="19">
        <v>0</v>
      </c>
      <c r="Q215" s="19">
        <v>0</v>
      </c>
      <c r="R215" s="19">
        <v>0</v>
      </c>
      <c r="S215" s="19">
        <v>0</v>
      </c>
      <c r="T215" s="19">
        <v>0</v>
      </c>
      <c r="U215" s="19">
        <v>0</v>
      </c>
      <c r="V215" s="19">
        <v>0</v>
      </c>
      <c r="W215" s="19">
        <v>0</v>
      </c>
      <c r="X215" s="19">
        <v>0</v>
      </c>
      <c r="Y215" s="19">
        <v>0</v>
      </c>
      <c r="Z215" s="19">
        <v>0</v>
      </c>
      <c r="AA215" s="19">
        <v>0</v>
      </c>
      <c r="AB215" s="19">
        <v>0</v>
      </c>
      <c r="AC215" s="19">
        <v>0</v>
      </c>
      <c r="AD215" s="19">
        <v>0</v>
      </c>
      <c r="AE215" s="19">
        <v>0</v>
      </c>
      <c r="AF215" s="19">
        <v>0</v>
      </c>
      <c r="AG215" s="19">
        <v>0</v>
      </c>
      <c r="AH215" s="19">
        <v>0</v>
      </c>
      <c r="AI215" s="19">
        <v>0</v>
      </c>
      <c r="AJ215" s="19">
        <v>0</v>
      </c>
      <c r="AK215" s="19">
        <v>0</v>
      </c>
      <c r="AL215" s="19">
        <v>0</v>
      </c>
      <c r="AM215" s="19">
        <v>0</v>
      </c>
      <c r="AN215" s="19">
        <v>0</v>
      </c>
      <c r="AO215" s="19">
        <v>0</v>
      </c>
    </row>
    <row r="216" spans="1:41" x14ac:dyDescent="0.3">
      <c r="B216" s="19" t="s">
        <v>143</v>
      </c>
      <c r="C216" s="19" t="s">
        <v>150</v>
      </c>
      <c r="D216" s="19" t="s">
        <v>22</v>
      </c>
      <c r="E216" s="19" t="s">
        <v>146</v>
      </c>
      <c r="F216" s="19">
        <v>704.3</v>
      </c>
      <c r="G216" s="19">
        <v>2088.1999999999998</v>
      </c>
      <c r="H216" s="19">
        <v>3611.1</v>
      </c>
      <c r="I216" s="19">
        <v>5056.6000000000004</v>
      </c>
      <c r="J216" s="19">
        <v>5731.4</v>
      </c>
      <c r="K216" s="19">
        <v>6132.4</v>
      </c>
      <c r="L216" s="19">
        <v>6097.1</v>
      </c>
      <c r="M216" s="19">
        <v>5235</v>
      </c>
      <c r="N216" s="19">
        <v>6844.5</v>
      </c>
      <c r="O216" s="19">
        <v>8070</v>
      </c>
      <c r="P216" s="19">
        <v>7746.6</v>
      </c>
      <c r="Q216" s="19">
        <v>4125.5</v>
      </c>
      <c r="R216" s="19">
        <v>0</v>
      </c>
      <c r="S216" s="19">
        <v>0</v>
      </c>
      <c r="T216" s="19">
        <v>0</v>
      </c>
      <c r="U216" s="19">
        <v>0</v>
      </c>
      <c r="V216" s="19">
        <v>0</v>
      </c>
      <c r="W216" s="19">
        <v>0</v>
      </c>
      <c r="X216" s="19">
        <v>0</v>
      </c>
      <c r="Y216" s="19">
        <v>0</v>
      </c>
      <c r="Z216" s="19">
        <v>0</v>
      </c>
      <c r="AA216" s="19">
        <v>0</v>
      </c>
      <c r="AB216" s="19">
        <v>0</v>
      </c>
      <c r="AC216" s="19">
        <v>0</v>
      </c>
      <c r="AD216" s="19">
        <v>0</v>
      </c>
      <c r="AE216" s="19">
        <v>0</v>
      </c>
      <c r="AF216" s="19">
        <v>0</v>
      </c>
      <c r="AG216" s="19">
        <v>0</v>
      </c>
      <c r="AH216" s="19">
        <v>0</v>
      </c>
      <c r="AI216" s="19">
        <v>0</v>
      </c>
      <c r="AJ216" s="19">
        <v>0</v>
      </c>
      <c r="AK216" s="19">
        <v>0</v>
      </c>
      <c r="AL216" s="19">
        <v>0</v>
      </c>
      <c r="AM216" s="19">
        <v>0</v>
      </c>
      <c r="AN216" s="19">
        <v>0</v>
      </c>
      <c r="AO216" s="19">
        <v>0</v>
      </c>
    </row>
    <row r="217" spans="1:41" x14ac:dyDescent="0.3">
      <c r="B217" s="19" t="s">
        <v>143</v>
      </c>
      <c r="C217" s="19" t="s">
        <v>150</v>
      </c>
      <c r="D217" s="19" t="s">
        <v>22</v>
      </c>
      <c r="E217" s="19" t="s">
        <v>147</v>
      </c>
      <c r="F217" s="19">
        <v>103.96</v>
      </c>
      <c r="G217" s="19">
        <v>312.01</v>
      </c>
      <c r="H217" s="19">
        <v>622.32000000000005</v>
      </c>
      <c r="I217" s="19">
        <v>961.31</v>
      </c>
      <c r="J217" s="19">
        <v>1191.0999999999999</v>
      </c>
      <c r="K217" s="19">
        <v>1319.6</v>
      </c>
      <c r="L217" s="19">
        <v>1270.5</v>
      </c>
      <c r="M217" s="19">
        <v>1124.4000000000001</v>
      </c>
      <c r="N217" s="19">
        <v>1134.9000000000001</v>
      </c>
      <c r="O217" s="19">
        <v>1191.9000000000001</v>
      </c>
      <c r="P217" s="19">
        <v>1436.4</v>
      </c>
      <c r="Q217" s="19">
        <v>978.05</v>
      </c>
      <c r="R217" s="19">
        <v>540.13</v>
      </c>
      <c r="S217" s="19">
        <v>0</v>
      </c>
      <c r="T217" s="19">
        <v>0</v>
      </c>
      <c r="U217" s="19">
        <v>0</v>
      </c>
      <c r="V217" s="19">
        <v>0</v>
      </c>
      <c r="W217" s="19">
        <v>0</v>
      </c>
      <c r="X217" s="19">
        <v>0</v>
      </c>
      <c r="Y217" s="19">
        <v>0</v>
      </c>
      <c r="Z217" s="19">
        <v>0</v>
      </c>
      <c r="AA217" s="19">
        <v>0</v>
      </c>
      <c r="AB217" s="19">
        <v>0</v>
      </c>
      <c r="AC217" s="19">
        <v>0</v>
      </c>
      <c r="AD217" s="19">
        <v>0</v>
      </c>
      <c r="AE217" s="19">
        <v>0</v>
      </c>
      <c r="AF217" s="19">
        <v>0</v>
      </c>
      <c r="AG217" s="19">
        <v>0</v>
      </c>
      <c r="AH217" s="19">
        <v>0</v>
      </c>
      <c r="AI217" s="19">
        <v>0</v>
      </c>
      <c r="AJ217" s="19">
        <v>0</v>
      </c>
      <c r="AK217" s="19">
        <v>0</v>
      </c>
      <c r="AL217" s="19">
        <v>0</v>
      </c>
      <c r="AM217" s="19">
        <v>0</v>
      </c>
      <c r="AN217" s="19">
        <v>0</v>
      </c>
      <c r="AO217" s="19">
        <v>0</v>
      </c>
    </row>
    <row r="218" spans="1:41" ht="17.25" thickBot="1" x14ac:dyDescent="0.35"/>
    <row r="219" spans="1:41" ht="21" thickBot="1" x14ac:dyDescent="0.4">
      <c r="A219" s="43" t="s">
        <v>40</v>
      </c>
      <c r="B219" s="18" t="s">
        <v>23</v>
      </c>
      <c r="C219" s="18" t="s">
        <v>24</v>
      </c>
      <c r="D219" s="18" t="s">
        <v>34</v>
      </c>
      <c r="E219" s="18" t="s">
        <v>25</v>
      </c>
      <c r="F219" s="18">
        <v>2015</v>
      </c>
      <c r="G219" s="18">
        <v>2016</v>
      </c>
      <c r="H219" s="18">
        <v>2017</v>
      </c>
      <c r="I219" s="18">
        <v>2018</v>
      </c>
      <c r="J219" s="18">
        <v>2019</v>
      </c>
      <c r="K219" s="18">
        <v>2020</v>
      </c>
      <c r="L219" s="18">
        <v>2021</v>
      </c>
      <c r="M219" s="18">
        <v>2022</v>
      </c>
      <c r="N219" s="18">
        <v>2023</v>
      </c>
      <c r="O219" s="18">
        <v>2024</v>
      </c>
      <c r="P219" s="18">
        <v>2025</v>
      </c>
      <c r="Q219" s="18">
        <v>2026</v>
      </c>
      <c r="R219" s="18">
        <v>2027</v>
      </c>
      <c r="S219" s="18">
        <v>2028</v>
      </c>
      <c r="T219" s="18">
        <v>2029</v>
      </c>
      <c r="U219" s="18">
        <v>2030</v>
      </c>
      <c r="V219" s="18">
        <v>2031</v>
      </c>
      <c r="W219" s="18">
        <v>2032</v>
      </c>
      <c r="X219" s="18">
        <v>2033</v>
      </c>
      <c r="Y219" s="18">
        <v>2034</v>
      </c>
      <c r="Z219" s="18">
        <v>2035</v>
      </c>
      <c r="AA219" s="18">
        <v>2036</v>
      </c>
      <c r="AB219" s="18">
        <v>2037</v>
      </c>
      <c r="AC219" s="18">
        <v>2038</v>
      </c>
      <c r="AD219" s="18">
        <v>2039</v>
      </c>
      <c r="AE219" s="18">
        <v>2040</v>
      </c>
      <c r="AF219" s="18">
        <v>2041</v>
      </c>
      <c r="AG219" s="18">
        <v>2042</v>
      </c>
      <c r="AH219" s="18">
        <v>2043</v>
      </c>
      <c r="AI219" s="18">
        <v>2044</v>
      </c>
      <c r="AJ219" s="18">
        <v>2045</v>
      </c>
      <c r="AK219" s="18">
        <v>2046</v>
      </c>
      <c r="AL219" s="18">
        <v>2047</v>
      </c>
      <c r="AM219" s="18">
        <v>2048</v>
      </c>
      <c r="AN219" s="18">
        <v>2049</v>
      </c>
      <c r="AO219" s="18">
        <v>2050</v>
      </c>
    </row>
    <row r="220" spans="1:41" x14ac:dyDescent="0.3">
      <c r="B220" s="19" t="s">
        <v>151</v>
      </c>
      <c r="C220" s="19" t="s">
        <v>19</v>
      </c>
      <c r="D220" s="19" t="s">
        <v>32</v>
      </c>
      <c r="E220" s="19" t="s">
        <v>144</v>
      </c>
      <c r="F220" s="19">
        <v>2.3066</v>
      </c>
      <c r="G220" s="19">
        <v>6.3288000000000002</v>
      </c>
      <c r="H220" s="19">
        <v>14.154</v>
      </c>
      <c r="I220" s="19">
        <v>28.486999999999998</v>
      </c>
      <c r="J220" s="19">
        <v>84.78</v>
      </c>
      <c r="K220" s="19">
        <v>159.38999999999999</v>
      </c>
      <c r="L220" s="19">
        <v>168.1</v>
      </c>
      <c r="M220" s="19">
        <v>199.43</v>
      </c>
      <c r="N220" s="19">
        <v>265.95999999999998</v>
      </c>
      <c r="O220" s="19">
        <v>347.49</v>
      </c>
      <c r="P220" s="19">
        <v>895.59</v>
      </c>
      <c r="Q220" s="19">
        <v>1502.9</v>
      </c>
      <c r="R220" s="19">
        <v>2202.1</v>
      </c>
      <c r="S220" s="19">
        <v>3041.5</v>
      </c>
      <c r="T220" s="19">
        <v>3228.6</v>
      </c>
      <c r="U220" s="19">
        <v>7447.5</v>
      </c>
      <c r="V220" s="19">
        <v>14828</v>
      </c>
      <c r="W220" s="19">
        <v>23713</v>
      </c>
      <c r="X220" s="19">
        <v>32838</v>
      </c>
      <c r="Y220" s="19">
        <v>41860</v>
      </c>
      <c r="Z220" s="19">
        <v>49538</v>
      </c>
      <c r="AA220" s="19">
        <v>56656</v>
      </c>
      <c r="AB220" s="19">
        <v>62979</v>
      </c>
      <c r="AC220" s="19">
        <v>68432</v>
      </c>
      <c r="AD220" s="19">
        <v>72989</v>
      </c>
      <c r="AE220" s="19">
        <v>76700</v>
      </c>
      <c r="AF220" s="19">
        <v>79503</v>
      </c>
      <c r="AG220" s="19">
        <v>81762</v>
      </c>
      <c r="AH220" s="19">
        <v>83683</v>
      </c>
      <c r="AI220" s="19">
        <v>85447</v>
      </c>
      <c r="AJ220" s="19">
        <v>87440</v>
      </c>
      <c r="AK220" s="19">
        <v>89510</v>
      </c>
      <c r="AL220" s="19">
        <v>91633</v>
      </c>
      <c r="AM220" s="19">
        <v>93781</v>
      </c>
      <c r="AN220" s="19">
        <v>95915</v>
      </c>
      <c r="AO220" s="19">
        <v>98000</v>
      </c>
    </row>
    <row r="221" spans="1:41" x14ac:dyDescent="0.3">
      <c r="B221" s="19" t="s">
        <v>151</v>
      </c>
      <c r="C221" s="19" t="s">
        <v>19</v>
      </c>
      <c r="D221" s="19" t="s">
        <v>32</v>
      </c>
      <c r="E221" s="19" t="s">
        <v>145</v>
      </c>
      <c r="F221" s="19">
        <v>0</v>
      </c>
      <c r="G221" s="19">
        <v>0</v>
      </c>
      <c r="H221" s="19">
        <v>0</v>
      </c>
      <c r="I221" s="19">
        <v>0</v>
      </c>
      <c r="J221" s="19">
        <v>0</v>
      </c>
      <c r="K221" s="19">
        <v>0</v>
      </c>
      <c r="L221" s="19">
        <v>0</v>
      </c>
      <c r="M221" s="19">
        <v>0</v>
      </c>
      <c r="N221" s="19">
        <v>0</v>
      </c>
      <c r="O221" s="19">
        <v>0</v>
      </c>
      <c r="P221" s="19">
        <v>0</v>
      </c>
      <c r="Q221" s="19">
        <v>0</v>
      </c>
      <c r="R221" s="19">
        <v>0</v>
      </c>
      <c r="S221" s="19">
        <v>0</v>
      </c>
      <c r="T221" s="19">
        <v>0</v>
      </c>
      <c r="U221" s="19">
        <v>0</v>
      </c>
      <c r="V221" s="19">
        <v>0</v>
      </c>
      <c r="W221" s="19">
        <v>0</v>
      </c>
      <c r="X221" s="19">
        <v>0</v>
      </c>
      <c r="Y221" s="19">
        <v>0</v>
      </c>
      <c r="Z221" s="19">
        <v>0</v>
      </c>
      <c r="AA221" s="19">
        <v>0</v>
      </c>
      <c r="AB221" s="19">
        <v>0</v>
      </c>
      <c r="AC221" s="19">
        <v>0</v>
      </c>
      <c r="AD221" s="19">
        <v>0</v>
      </c>
      <c r="AE221" s="19">
        <v>0</v>
      </c>
      <c r="AF221" s="19">
        <v>0</v>
      </c>
      <c r="AG221" s="19">
        <v>0</v>
      </c>
      <c r="AH221" s="19">
        <v>0</v>
      </c>
      <c r="AI221" s="19">
        <v>0</v>
      </c>
      <c r="AJ221" s="19">
        <v>0</v>
      </c>
      <c r="AK221" s="19">
        <v>0</v>
      </c>
      <c r="AL221" s="19">
        <v>0</v>
      </c>
      <c r="AM221" s="19">
        <v>0</v>
      </c>
      <c r="AN221" s="19">
        <v>0</v>
      </c>
      <c r="AO221" s="19">
        <v>0</v>
      </c>
    </row>
    <row r="222" spans="1:41" x14ac:dyDescent="0.3">
      <c r="B222" s="19" t="s">
        <v>151</v>
      </c>
      <c r="C222" s="19" t="s">
        <v>19</v>
      </c>
      <c r="D222" s="19" t="s">
        <v>32</v>
      </c>
      <c r="E222" s="19" t="s">
        <v>146</v>
      </c>
      <c r="F222" s="19">
        <v>88.888000000000005</v>
      </c>
      <c r="G222" s="19">
        <v>167.14</v>
      </c>
      <c r="H222" s="19">
        <v>173.46</v>
      </c>
      <c r="I222" s="19">
        <v>197.83</v>
      </c>
      <c r="J222" s="19">
        <v>223.8</v>
      </c>
      <c r="K222" s="19">
        <v>255.87</v>
      </c>
      <c r="L222" s="19">
        <v>907.47</v>
      </c>
      <c r="M222" s="19">
        <v>1633.2</v>
      </c>
      <c r="N222" s="19">
        <v>2477</v>
      </c>
      <c r="O222" s="19">
        <v>3549.2</v>
      </c>
      <c r="P222" s="19">
        <v>3387.6</v>
      </c>
      <c r="Q222" s="19">
        <v>8156.7</v>
      </c>
      <c r="R222" s="19">
        <v>17368</v>
      </c>
      <c r="S222" s="19">
        <v>28969</v>
      </c>
      <c r="T222" s="19">
        <v>42254</v>
      </c>
      <c r="U222" s="19">
        <v>50134</v>
      </c>
      <c r="V222" s="19">
        <v>52914</v>
      </c>
      <c r="W222" s="19">
        <v>53429</v>
      </c>
      <c r="X222" s="19">
        <v>53193</v>
      </c>
      <c r="Y222" s="19">
        <v>52547</v>
      </c>
      <c r="Z222" s="19">
        <v>52777</v>
      </c>
      <c r="AA222" s="19">
        <v>53451</v>
      </c>
      <c r="AB222" s="19">
        <v>54250</v>
      </c>
      <c r="AC222" s="19">
        <v>55196</v>
      </c>
      <c r="AD222" s="19">
        <v>56316</v>
      </c>
      <c r="AE222" s="19">
        <v>57618</v>
      </c>
      <c r="AF222" s="19">
        <v>59228</v>
      </c>
      <c r="AG222" s="19">
        <v>60975</v>
      </c>
      <c r="AH222" s="19">
        <v>62740</v>
      </c>
      <c r="AI222" s="19">
        <v>64437</v>
      </c>
      <c r="AJ222" s="19">
        <v>65757</v>
      </c>
      <c r="AK222" s="19">
        <v>66904</v>
      </c>
      <c r="AL222" s="19">
        <v>67936</v>
      </c>
      <c r="AM222" s="19">
        <v>68903</v>
      </c>
      <c r="AN222" s="19">
        <v>69857</v>
      </c>
      <c r="AO222" s="19">
        <v>70842</v>
      </c>
    </row>
    <row r="223" spans="1:41" x14ac:dyDescent="0.3">
      <c r="B223" s="19" t="s">
        <v>151</v>
      </c>
      <c r="C223" s="19" t="s">
        <v>19</v>
      </c>
      <c r="D223" s="19" t="s">
        <v>32</v>
      </c>
      <c r="E223" s="19" t="s">
        <v>147</v>
      </c>
      <c r="F223" s="19">
        <v>0</v>
      </c>
      <c r="G223" s="19">
        <v>0</v>
      </c>
      <c r="H223" s="19">
        <v>0</v>
      </c>
      <c r="I223" s="19">
        <v>0</v>
      </c>
      <c r="J223" s="19">
        <v>0</v>
      </c>
      <c r="K223" s="19">
        <v>0</v>
      </c>
      <c r="L223" s="19">
        <v>0</v>
      </c>
      <c r="M223" s="19">
        <v>0</v>
      </c>
      <c r="N223" s="19">
        <v>0</v>
      </c>
      <c r="O223" s="19">
        <v>0</v>
      </c>
      <c r="P223" s="19">
        <v>0</v>
      </c>
      <c r="Q223" s="19">
        <v>0</v>
      </c>
      <c r="R223" s="19">
        <v>0</v>
      </c>
      <c r="S223" s="19">
        <v>0</v>
      </c>
      <c r="T223" s="19">
        <v>0</v>
      </c>
      <c r="U223" s="19">
        <v>0</v>
      </c>
      <c r="V223" s="19">
        <v>0</v>
      </c>
      <c r="W223" s="19">
        <v>0</v>
      </c>
      <c r="X223" s="19">
        <v>0</v>
      </c>
      <c r="Y223" s="19">
        <v>0</v>
      </c>
      <c r="Z223" s="19">
        <v>0</v>
      </c>
      <c r="AA223" s="19">
        <v>0</v>
      </c>
      <c r="AB223" s="19">
        <v>0</v>
      </c>
      <c r="AC223" s="19">
        <v>0</v>
      </c>
      <c r="AD223" s="19">
        <v>0</v>
      </c>
      <c r="AE223" s="19">
        <v>0</v>
      </c>
      <c r="AF223" s="19">
        <v>0</v>
      </c>
      <c r="AG223" s="19">
        <v>0</v>
      </c>
      <c r="AH223" s="19">
        <v>0</v>
      </c>
      <c r="AI223" s="19">
        <v>0</v>
      </c>
      <c r="AJ223" s="19">
        <v>0</v>
      </c>
      <c r="AK223" s="19">
        <v>0</v>
      </c>
      <c r="AL223" s="19">
        <v>0</v>
      </c>
      <c r="AM223" s="19">
        <v>0</v>
      </c>
      <c r="AN223" s="19">
        <v>0</v>
      </c>
      <c r="AO223" s="19">
        <v>0</v>
      </c>
    </row>
    <row r="224" spans="1:41" x14ac:dyDescent="0.3">
      <c r="B224" s="19" t="s">
        <v>151</v>
      </c>
      <c r="C224" s="19" t="s">
        <v>21</v>
      </c>
      <c r="D224" s="19" t="s">
        <v>21</v>
      </c>
      <c r="E224" s="19" t="s">
        <v>144</v>
      </c>
      <c r="F224" s="19">
        <v>38726</v>
      </c>
      <c r="G224" s="19">
        <v>38635</v>
      </c>
      <c r="H224" s="19">
        <v>39522</v>
      </c>
      <c r="I224" s="19">
        <v>41594</v>
      </c>
      <c r="J224" s="19">
        <v>47501</v>
      </c>
      <c r="K224" s="19">
        <v>49586</v>
      </c>
      <c r="L224" s="19">
        <v>51680</v>
      </c>
      <c r="M224" s="19">
        <v>53666</v>
      </c>
      <c r="N224" s="19">
        <v>55062</v>
      </c>
      <c r="O224" s="19">
        <v>55982</v>
      </c>
      <c r="P224" s="19">
        <v>55819</v>
      </c>
      <c r="Q224" s="19">
        <v>56032</v>
      </c>
      <c r="R224" s="19">
        <v>55789</v>
      </c>
      <c r="S224" s="19">
        <v>55099</v>
      </c>
      <c r="T224" s="19">
        <v>54708</v>
      </c>
      <c r="U224" s="19">
        <v>46884</v>
      </c>
      <c r="V224" s="19">
        <v>39870</v>
      </c>
      <c r="W224" s="19">
        <v>33527</v>
      </c>
      <c r="X224" s="19">
        <v>27731</v>
      </c>
      <c r="Y224" s="19">
        <v>22481</v>
      </c>
      <c r="Z224" s="19">
        <v>17722</v>
      </c>
      <c r="AA224" s="19">
        <v>13629</v>
      </c>
      <c r="AB224" s="19">
        <v>10151</v>
      </c>
      <c r="AC224" s="19">
        <v>7311.3</v>
      </c>
      <c r="AD224" s="19">
        <v>5093</v>
      </c>
      <c r="AE224" s="19">
        <v>3436.9</v>
      </c>
      <c r="AF224" s="19">
        <v>2248.4</v>
      </c>
      <c r="AG224" s="19">
        <v>1435.1</v>
      </c>
      <c r="AH224" s="19">
        <v>897.81</v>
      </c>
      <c r="AI224" s="19">
        <v>552.86</v>
      </c>
      <c r="AJ224" s="19">
        <v>336.49</v>
      </c>
      <c r="AK224" s="19">
        <v>202.93</v>
      </c>
      <c r="AL224" s="19">
        <v>121.56</v>
      </c>
      <c r="AM224" s="19">
        <v>72.427000000000007</v>
      </c>
      <c r="AN224" s="19">
        <v>42.968000000000004</v>
      </c>
      <c r="AO224" s="19">
        <v>25.367999999999999</v>
      </c>
    </row>
    <row r="225" spans="2:41" x14ac:dyDescent="0.3">
      <c r="B225" s="19" t="s">
        <v>151</v>
      </c>
      <c r="C225" s="19" t="s">
        <v>21</v>
      </c>
      <c r="D225" s="19" t="s">
        <v>21</v>
      </c>
      <c r="E225" s="19" t="s">
        <v>145</v>
      </c>
      <c r="F225" s="19">
        <v>0</v>
      </c>
      <c r="G225" s="19">
        <v>0</v>
      </c>
      <c r="H225" s="19">
        <v>0</v>
      </c>
      <c r="I225" s="19">
        <v>0</v>
      </c>
      <c r="J225" s="19">
        <v>0</v>
      </c>
      <c r="K225" s="19">
        <v>0</v>
      </c>
      <c r="L225" s="19">
        <v>0</v>
      </c>
      <c r="M225" s="19">
        <v>0</v>
      </c>
      <c r="N225" s="19">
        <v>0</v>
      </c>
      <c r="O225" s="19">
        <v>0</v>
      </c>
      <c r="P225" s="19">
        <v>0</v>
      </c>
      <c r="Q225" s="19">
        <v>0</v>
      </c>
      <c r="R225" s="19">
        <v>0</v>
      </c>
      <c r="S225" s="19">
        <v>0</v>
      </c>
      <c r="T225" s="19">
        <v>0</v>
      </c>
      <c r="U225" s="19">
        <v>0</v>
      </c>
      <c r="V225" s="19">
        <v>0</v>
      </c>
      <c r="W225" s="19">
        <v>0</v>
      </c>
      <c r="X225" s="19">
        <v>0</v>
      </c>
      <c r="Y225" s="19">
        <v>0</v>
      </c>
      <c r="Z225" s="19">
        <v>0</v>
      </c>
      <c r="AA225" s="19">
        <v>0</v>
      </c>
      <c r="AB225" s="19">
        <v>0</v>
      </c>
      <c r="AC225" s="19">
        <v>0</v>
      </c>
      <c r="AD225" s="19">
        <v>0</v>
      </c>
      <c r="AE225" s="19">
        <v>0</v>
      </c>
      <c r="AF225" s="19">
        <v>0</v>
      </c>
      <c r="AG225" s="19">
        <v>0</v>
      </c>
      <c r="AH225" s="19">
        <v>0</v>
      </c>
      <c r="AI225" s="19">
        <v>0</v>
      </c>
      <c r="AJ225" s="19">
        <v>0</v>
      </c>
      <c r="AK225" s="19">
        <v>0</v>
      </c>
      <c r="AL225" s="19">
        <v>0</v>
      </c>
      <c r="AM225" s="19">
        <v>0</v>
      </c>
      <c r="AN225" s="19">
        <v>0</v>
      </c>
      <c r="AO225" s="19">
        <v>0</v>
      </c>
    </row>
    <row r="226" spans="2:41" x14ac:dyDescent="0.3">
      <c r="B226" s="19" t="s">
        <v>151</v>
      </c>
      <c r="C226" s="19" t="s">
        <v>21</v>
      </c>
      <c r="D226" s="19" t="s">
        <v>21</v>
      </c>
      <c r="E226" s="19" t="s">
        <v>146</v>
      </c>
      <c r="F226" s="19">
        <v>37429</v>
      </c>
      <c r="G226" s="19">
        <v>40120</v>
      </c>
      <c r="H226" s="19">
        <v>41866</v>
      </c>
      <c r="I226" s="19">
        <v>42371</v>
      </c>
      <c r="J226" s="19">
        <v>38377</v>
      </c>
      <c r="K226" s="19">
        <v>37970</v>
      </c>
      <c r="L226" s="19">
        <v>36414</v>
      </c>
      <c r="M226" s="19">
        <v>34428</v>
      </c>
      <c r="N226" s="19">
        <v>33084</v>
      </c>
      <c r="O226" s="19">
        <v>31847</v>
      </c>
      <c r="P226" s="19">
        <v>32113</v>
      </c>
      <c r="Q226" s="19">
        <v>24624</v>
      </c>
      <c r="R226" s="19">
        <v>16733</v>
      </c>
      <c r="S226" s="19">
        <v>8704.7999999999993</v>
      </c>
      <c r="T226" s="19">
        <v>0</v>
      </c>
      <c r="U226" s="19">
        <v>0</v>
      </c>
      <c r="V226" s="19">
        <v>0</v>
      </c>
      <c r="W226" s="19">
        <v>0</v>
      </c>
      <c r="X226" s="19">
        <v>0</v>
      </c>
      <c r="Y226" s="19">
        <v>0</v>
      </c>
      <c r="Z226" s="19">
        <v>0</v>
      </c>
      <c r="AA226" s="19">
        <v>0</v>
      </c>
      <c r="AB226" s="19">
        <v>0</v>
      </c>
      <c r="AC226" s="19">
        <v>0</v>
      </c>
      <c r="AD226" s="19">
        <v>0</v>
      </c>
      <c r="AE226" s="19">
        <v>0</v>
      </c>
      <c r="AF226" s="19">
        <v>0</v>
      </c>
      <c r="AG226" s="19">
        <v>0</v>
      </c>
      <c r="AH226" s="19">
        <v>0</v>
      </c>
      <c r="AI226" s="19">
        <v>0</v>
      </c>
      <c r="AJ226" s="19">
        <v>0</v>
      </c>
      <c r="AK226" s="19">
        <v>0</v>
      </c>
      <c r="AL226" s="19">
        <v>0</v>
      </c>
      <c r="AM226" s="19">
        <v>0</v>
      </c>
      <c r="AN226" s="19">
        <v>0</v>
      </c>
      <c r="AO226" s="19">
        <v>0</v>
      </c>
    </row>
    <row r="227" spans="2:41" x14ac:dyDescent="0.3">
      <c r="B227" s="19" t="s">
        <v>151</v>
      </c>
      <c r="C227" s="19" t="s">
        <v>21</v>
      </c>
      <c r="D227" s="19" t="s">
        <v>21</v>
      </c>
      <c r="E227" s="19" t="s">
        <v>147</v>
      </c>
      <c r="F227" s="19">
        <v>0</v>
      </c>
      <c r="G227" s="19">
        <v>0</v>
      </c>
      <c r="H227" s="19">
        <v>0</v>
      </c>
      <c r="I227" s="19">
        <v>0</v>
      </c>
      <c r="J227" s="19">
        <v>0</v>
      </c>
      <c r="K227" s="19">
        <v>0</v>
      </c>
      <c r="L227" s="19">
        <v>0</v>
      </c>
      <c r="M227" s="19">
        <v>0</v>
      </c>
      <c r="N227" s="19">
        <v>0</v>
      </c>
      <c r="O227" s="19">
        <v>0</v>
      </c>
      <c r="P227" s="19">
        <v>0</v>
      </c>
      <c r="Q227" s="19">
        <v>0</v>
      </c>
      <c r="R227" s="19">
        <v>0</v>
      </c>
      <c r="S227" s="19">
        <v>0</v>
      </c>
      <c r="T227" s="19">
        <v>0</v>
      </c>
      <c r="U227" s="19">
        <v>0</v>
      </c>
      <c r="V227" s="19">
        <v>0</v>
      </c>
      <c r="W227" s="19">
        <v>0</v>
      </c>
      <c r="X227" s="19">
        <v>0</v>
      </c>
      <c r="Y227" s="19">
        <v>0</v>
      </c>
      <c r="Z227" s="19">
        <v>0</v>
      </c>
      <c r="AA227" s="19">
        <v>0</v>
      </c>
      <c r="AB227" s="19">
        <v>0</v>
      </c>
      <c r="AC227" s="19">
        <v>0</v>
      </c>
      <c r="AD227" s="19">
        <v>0</v>
      </c>
      <c r="AE227" s="19">
        <v>0</v>
      </c>
      <c r="AF227" s="19">
        <v>0</v>
      </c>
      <c r="AG227" s="19">
        <v>0</v>
      </c>
      <c r="AH227" s="19">
        <v>0</v>
      </c>
      <c r="AI227" s="19">
        <v>0</v>
      </c>
      <c r="AJ227" s="19">
        <v>0</v>
      </c>
      <c r="AK227" s="19">
        <v>0</v>
      </c>
      <c r="AL227" s="19">
        <v>0</v>
      </c>
      <c r="AM227" s="19">
        <v>0</v>
      </c>
      <c r="AN227" s="19">
        <v>0</v>
      </c>
      <c r="AO227" s="19">
        <v>0</v>
      </c>
    </row>
    <row r="228" spans="2:41" x14ac:dyDescent="0.3">
      <c r="B228" s="19" t="s">
        <v>151</v>
      </c>
      <c r="C228" s="19" t="s">
        <v>148</v>
      </c>
      <c r="D228" s="19" t="s">
        <v>21</v>
      </c>
      <c r="E228" s="19" t="s">
        <v>144</v>
      </c>
      <c r="F228" s="19">
        <v>0</v>
      </c>
      <c r="G228" s="19">
        <v>0</v>
      </c>
      <c r="H228" s="19">
        <v>0</v>
      </c>
      <c r="I228" s="19">
        <v>0</v>
      </c>
      <c r="J228" s="19">
        <v>0</v>
      </c>
      <c r="K228" s="19">
        <v>0</v>
      </c>
      <c r="L228" s="19">
        <v>0</v>
      </c>
      <c r="M228" s="19">
        <v>0</v>
      </c>
      <c r="N228" s="19">
        <v>105.26</v>
      </c>
      <c r="O228" s="19">
        <v>205.68</v>
      </c>
      <c r="P228" s="19">
        <v>308.92</v>
      </c>
      <c r="Q228" s="19">
        <v>566.39</v>
      </c>
      <c r="R228" s="19">
        <v>809.99</v>
      </c>
      <c r="S228" s="19">
        <v>1049.2</v>
      </c>
      <c r="T228" s="19">
        <v>1294.5999999999999</v>
      </c>
      <c r="U228" s="19">
        <v>1195.2</v>
      </c>
      <c r="V228" s="19">
        <v>1093.9000000000001</v>
      </c>
      <c r="W228" s="19">
        <v>986.38</v>
      </c>
      <c r="X228" s="19">
        <v>869.8</v>
      </c>
      <c r="Y228" s="19">
        <v>746.43</v>
      </c>
      <c r="Z228" s="19">
        <v>617.63</v>
      </c>
      <c r="AA228" s="19">
        <v>494.42</v>
      </c>
      <c r="AB228" s="19">
        <v>380.34</v>
      </c>
      <c r="AC228" s="19">
        <v>280.99</v>
      </c>
      <c r="AD228" s="19">
        <v>199.58</v>
      </c>
      <c r="AE228" s="19">
        <v>136.65</v>
      </c>
      <c r="AF228" s="19">
        <v>90.352999999999994</v>
      </c>
      <c r="AG228" s="19">
        <v>58.121000000000002</v>
      </c>
      <c r="AH228" s="19">
        <v>36.564999999999998</v>
      </c>
      <c r="AI228" s="19">
        <v>22.606999999999999</v>
      </c>
      <c r="AJ228" s="19">
        <v>13.801</v>
      </c>
      <c r="AK228" s="19">
        <v>8.3425999999999991</v>
      </c>
      <c r="AL228" s="19">
        <v>5.0065999999999997</v>
      </c>
      <c r="AM228" s="19">
        <v>2.9885999999999999</v>
      </c>
      <c r="AN228" s="19">
        <v>1.7768999999999999</v>
      </c>
      <c r="AO228" s="19">
        <v>1.0535000000000001</v>
      </c>
    </row>
    <row r="229" spans="2:41" x14ac:dyDescent="0.3">
      <c r="B229" s="19" t="s">
        <v>151</v>
      </c>
      <c r="C229" s="19" t="s">
        <v>148</v>
      </c>
      <c r="D229" s="19" t="s">
        <v>21</v>
      </c>
      <c r="E229" s="19" t="s">
        <v>145</v>
      </c>
      <c r="F229" s="19">
        <v>0</v>
      </c>
      <c r="G229" s="19">
        <v>0</v>
      </c>
      <c r="H229" s="19">
        <v>0</v>
      </c>
      <c r="I229" s="19">
        <v>0</v>
      </c>
      <c r="J229" s="19">
        <v>0</v>
      </c>
      <c r="K229" s="19">
        <v>0</v>
      </c>
      <c r="L229" s="19">
        <v>0</v>
      </c>
      <c r="M229" s="19">
        <v>0</v>
      </c>
      <c r="N229" s="19">
        <v>0</v>
      </c>
      <c r="O229" s="19">
        <v>0</v>
      </c>
      <c r="P229" s="19">
        <v>0</v>
      </c>
      <c r="Q229" s="19">
        <v>0</v>
      </c>
      <c r="R229" s="19">
        <v>0</v>
      </c>
      <c r="S229" s="19">
        <v>0</v>
      </c>
      <c r="T229" s="19">
        <v>0</v>
      </c>
      <c r="U229" s="19">
        <v>0</v>
      </c>
      <c r="V229" s="19">
        <v>0</v>
      </c>
      <c r="W229" s="19">
        <v>0</v>
      </c>
      <c r="X229" s="19">
        <v>0</v>
      </c>
      <c r="Y229" s="19">
        <v>0</v>
      </c>
      <c r="Z229" s="19">
        <v>0</v>
      </c>
      <c r="AA229" s="19">
        <v>0</v>
      </c>
      <c r="AB229" s="19">
        <v>0</v>
      </c>
      <c r="AC229" s="19">
        <v>0</v>
      </c>
      <c r="AD229" s="19">
        <v>0</v>
      </c>
      <c r="AE229" s="19">
        <v>0</v>
      </c>
      <c r="AF229" s="19">
        <v>0</v>
      </c>
      <c r="AG229" s="19">
        <v>0</v>
      </c>
      <c r="AH229" s="19">
        <v>0</v>
      </c>
      <c r="AI229" s="19">
        <v>0</v>
      </c>
      <c r="AJ229" s="19">
        <v>0</v>
      </c>
      <c r="AK229" s="19">
        <v>0</v>
      </c>
      <c r="AL229" s="19">
        <v>0</v>
      </c>
      <c r="AM229" s="19">
        <v>0</v>
      </c>
      <c r="AN229" s="19">
        <v>0</v>
      </c>
      <c r="AO229" s="19">
        <v>0</v>
      </c>
    </row>
    <row r="230" spans="2:41" x14ac:dyDescent="0.3">
      <c r="B230" s="19" t="s">
        <v>151</v>
      </c>
      <c r="C230" s="19" t="s">
        <v>148</v>
      </c>
      <c r="D230" s="19" t="s">
        <v>21</v>
      </c>
      <c r="E230" s="19" t="s">
        <v>146</v>
      </c>
      <c r="F230" s="19">
        <v>0</v>
      </c>
      <c r="G230" s="19">
        <v>0</v>
      </c>
      <c r="H230" s="19">
        <v>0</v>
      </c>
      <c r="I230" s="19">
        <v>0</v>
      </c>
      <c r="J230" s="19">
        <v>292.7</v>
      </c>
      <c r="K230" s="19">
        <v>553.25</v>
      </c>
      <c r="L230" s="19">
        <v>829.23</v>
      </c>
      <c r="M230" s="19">
        <v>1455.1</v>
      </c>
      <c r="N230" s="19">
        <v>1775.6</v>
      </c>
      <c r="O230" s="19">
        <v>2155.6</v>
      </c>
      <c r="P230" s="19">
        <v>2574.5</v>
      </c>
      <c r="Q230" s="19">
        <v>1982.5</v>
      </c>
      <c r="R230" s="19">
        <v>1374.6</v>
      </c>
      <c r="S230" s="19">
        <v>719.63</v>
      </c>
      <c r="T230" s="19">
        <v>0</v>
      </c>
      <c r="U230" s="19">
        <v>0</v>
      </c>
      <c r="V230" s="19">
        <v>0</v>
      </c>
      <c r="W230" s="19">
        <v>0</v>
      </c>
      <c r="X230" s="19">
        <v>0</v>
      </c>
      <c r="Y230" s="19">
        <v>0</v>
      </c>
      <c r="Z230" s="19">
        <v>0</v>
      </c>
      <c r="AA230" s="19">
        <v>0</v>
      </c>
      <c r="AB230" s="19">
        <v>0</v>
      </c>
      <c r="AC230" s="19">
        <v>0</v>
      </c>
      <c r="AD230" s="19">
        <v>0</v>
      </c>
      <c r="AE230" s="19">
        <v>0</v>
      </c>
      <c r="AF230" s="19">
        <v>0</v>
      </c>
      <c r="AG230" s="19">
        <v>0</v>
      </c>
      <c r="AH230" s="19">
        <v>0</v>
      </c>
      <c r="AI230" s="19">
        <v>0</v>
      </c>
      <c r="AJ230" s="19">
        <v>0</v>
      </c>
      <c r="AK230" s="19">
        <v>0</v>
      </c>
      <c r="AL230" s="19">
        <v>0</v>
      </c>
      <c r="AM230" s="19">
        <v>0</v>
      </c>
      <c r="AN230" s="19">
        <v>0</v>
      </c>
      <c r="AO230" s="19">
        <v>0</v>
      </c>
    </row>
    <row r="231" spans="2:41" x14ac:dyDescent="0.3">
      <c r="B231" s="19" t="s">
        <v>151</v>
      </c>
      <c r="C231" s="19" t="s">
        <v>148</v>
      </c>
      <c r="D231" s="19" t="s">
        <v>21</v>
      </c>
      <c r="E231" s="19" t="s">
        <v>147</v>
      </c>
      <c r="F231" s="19">
        <v>0</v>
      </c>
      <c r="G231" s="19">
        <v>0</v>
      </c>
      <c r="H231" s="19">
        <v>0</v>
      </c>
      <c r="I231" s="19">
        <v>0</v>
      </c>
      <c r="J231" s="19">
        <v>0</v>
      </c>
      <c r="K231" s="19">
        <v>0</v>
      </c>
      <c r="L231" s="19">
        <v>0</v>
      </c>
      <c r="M231" s="19">
        <v>0</v>
      </c>
      <c r="N231" s="19">
        <v>0</v>
      </c>
      <c r="O231" s="19">
        <v>0</v>
      </c>
      <c r="P231" s="19">
        <v>0</v>
      </c>
      <c r="Q231" s="19">
        <v>0</v>
      </c>
      <c r="R231" s="19">
        <v>0</v>
      </c>
      <c r="S231" s="19">
        <v>0</v>
      </c>
      <c r="T231" s="19">
        <v>0</v>
      </c>
      <c r="U231" s="19">
        <v>0</v>
      </c>
      <c r="V231" s="19">
        <v>0</v>
      </c>
      <c r="W231" s="19">
        <v>0</v>
      </c>
      <c r="X231" s="19">
        <v>0</v>
      </c>
      <c r="Y231" s="19">
        <v>0</v>
      </c>
      <c r="Z231" s="19">
        <v>0</v>
      </c>
      <c r="AA231" s="19">
        <v>0</v>
      </c>
      <c r="AB231" s="19">
        <v>0</v>
      </c>
      <c r="AC231" s="19">
        <v>0</v>
      </c>
      <c r="AD231" s="19">
        <v>0</v>
      </c>
      <c r="AE231" s="19">
        <v>0</v>
      </c>
      <c r="AF231" s="19">
        <v>0</v>
      </c>
      <c r="AG231" s="19">
        <v>0</v>
      </c>
      <c r="AH231" s="19">
        <v>0</v>
      </c>
      <c r="AI231" s="19">
        <v>0</v>
      </c>
      <c r="AJ231" s="19">
        <v>0</v>
      </c>
      <c r="AK231" s="19">
        <v>0</v>
      </c>
      <c r="AL231" s="19">
        <v>0</v>
      </c>
      <c r="AM231" s="19">
        <v>0</v>
      </c>
      <c r="AN231" s="19">
        <v>0</v>
      </c>
      <c r="AO231" s="19">
        <v>0</v>
      </c>
    </row>
    <row r="232" spans="2:41" x14ac:dyDescent="0.3">
      <c r="B232" s="19" t="s">
        <v>151</v>
      </c>
      <c r="C232" s="19" t="s">
        <v>148</v>
      </c>
      <c r="D232" s="19" t="s">
        <v>32</v>
      </c>
      <c r="E232" s="19" t="s">
        <v>144</v>
      </c>
      <c r="F232" s="19">
        <v>0</v>
      </c>
      <c r="G232" s="19">
        <v>0</v>
      </c>
      <c r="H232" s="19">
        <v>0</v>
      </c>
      <c r="I232" s="19">
        <v>0</v>
      </c>
      <c r="J232" s="19">
        <v>0</v>
      </c>
      <c r="K232" s="19">
        <v>0</v>
      </c>
      <c r="L232" s="19">
        <v>0</v>
      </c>
      <c r="M232" s="19">
        <v>0</v>
      </c>
      <c r="N232" s="19">
        <v>79.959000000000003</v>
      </c>
      <c r="O232" s="19">
        <v>161.68</v>
      </c>
      <c r="P232" s="19">
        <v>251.65</v>
      </c>
      <c r="Q232" s="19">
        <v>504.37</v>
      </c>
      <c r="R232" s="19">
        <v>759.38</v>
      </c>
      <c r="S232" s="19">
        <v>1027.4000000000001</v>
      </c>
      <c r="T232" s="19">
        <v>1331.7</v>
      </c>
      <c r="U232" s="19">
        <v>1235.0999999999999</v>
      </c>
      <c r="V232" s="19">
        <v>1136.4000000000001</v>
      </c>
      <c r="W232" s="19">
        <v>1030.8</v>
      </c>
      <c r="X232" s="19">
        <v>914.96</v>
      </c>
      <c r="Y232" s="19">
        <v>790.58</v>
      </c>
      <c r="Z232" s="19">
        <v>658.72</v>
      </c>
      <c r="AA232" s="19">
        <v>530.84</v>
      </c>
      <c r="AB232" s="19">
        <v>410.9</v>
      </c>
      <c r="AC232" s="19">
        <v>305.25</v>
      </c>
      <c r="AD232" s="19">
        <v>217.83</v>
      </c>
      <c r="AE232" s="19">
        <v>149.72999999999999</v>
      </c>
      <c r="AF232" s="19">
        <v>99.308999999999997</v>
      </c>
      <c r="AG232" s="19">
        <v>64.037000000000006</v>
      </c>
      <c r="AH232" s="19">
        <v>40.36</v>
      </c>
      <c r="AI232" s="19">
        <v>24.986999999999998</v>
      </c>
      <c r="AJ232" s="19">
        <v>15.269</v>
      </c>
      <c r="AK232" s="19">
        <v>9.2367000000000008</v>
      </c>
      <c r="AL232" s="19">
        <v>5.5461</v>
      </c>
      <c r="AM232" s="19">
        <v>3.3117999999999999</v>
      </c>
      <c r="AN232" s="19">
        <v>1.9697</v>
      </c>
      <c r="AO232" s="19">
        <v>1.1678999999999999</v>
      </c>
    </row>
    <row r="233" spans="2:41" x14ac:dyDescent="0.3">
      <c r="B233" s="19" t="s">
        <v>151</v>
      </c>
      <c r="C233" s="19" t="s">
        <v>148</v>
      </c>
      <c r="D233" s="19" t="s">
        <v>32</v>
      </c>
      <c r="E233" s="19" t="s">
        <v>145</v>
      </c>
      <c r="F233" s="19">
        <v>0</v>
      </c>
      <c r="G233" s="19">
        <v>0</v>
      </c>
      <c r="H233" s="19">
        <v>0</v>
      </c>
      <c r="I233" s="19">
        <v>0</v>
      </c>
      <c r="J233" s="19">
        <v>0</v>
      </c>
      <c r="K233" s="19">
        <v>0</v>
      </c>
      <c r="L233" s="19">
        <v>0</v>
      </c>
      <c r="M233" s="19">
        <v>0</v>
      </c>
      <c r="N233" s="19">
        <v>0</v>
      </c>
      <c r="O233" s="19">
        <v>0</v>
      </c>
      <c r="P233" s="19">
        <v>0</v>
      </c>
      <c r="Q233" s="19">
        <v>0</v>
      </c>
      <c r="R233" s="19">
        <v>0</v>
      </c>
      <c r="S233" s="19">
        <v>0</v>
      </c>
      <c r="T233" s="19">
        <v>0</v>
      </c>
      <c r="U233" s="19">
        <v>0</v>
      </c>
      <c r="V233" s="19">
        <v>0</v>
      </c>
      <c r="W233" s="19">
        <v>0</v>
      </c>
      <c r="X233" s="19">
        <v>0</v>
      </c>
      <c r="Y233" s="19">
        <v>0</v>
      </c>
      <c r="Z233" s="19">
        <v>0</v>
      </c>
      <c r="AA233" s="19">
        <v>0</v>
      </c>
      <c r="AB233" s="19">
        <v>0</v>
      </c>
      <c r="AC233" s="19">
        <v>0</v>
      </c>
      <c r="AD233" s="19">
        <v>0</v>
      </c>
      <c r="AE233" s="19">
        <v>0</v>
      </c>
      <c r="AF233" s="19">
        <v>0</v>
      </c>
      <c r="AG233" s="19">
        <v>0</v>
      </c>
      <c r="AH233" s="19">
        <v>0</v>
      </c>
      <c r="AI233" s="19">
        <v>0</v>
      </c>
      <c r="AJ233" s="19">
        <v>0</v>
      </c>
      <c r="AK233" s="19">
        <v>0</v>
      </c>
      <c r="AL233" s="19">
        <v>0</v>
      </c>
      <c r="AM233" s="19">
        <v>0</v>
      </c>
      <c r="AN233" s="19">
        <v>0</v>
      </c>
      <c r="AO233" s="19">
        <v>0</v>
      </c>
    </row>
    <row r="234" spans="2:41" x14ac:dyDescent="0.3">
      <c r="B234" s="19" t="s">
        <v>151</v>
      </c>
      <c r="C234" s="19" t="s">
        <v>148</v>
      </c>
      <c r="D234" s="19" t="s">
        <v>32</v>
      </c>
      <c r="E234" s="19" t="s">
        <v>146</v>
      </c>
      <c r="F234" s="19">
        <v>0</v>
      </c>
      <c r="G234" s="19">
        <v>0</v>
      </c>
      <c r="H234" s="19">
        <v>0</v>
      </c>
      <c r="I234" s="19">
        <v>0</v>
      </c>
      <c r="J234" s="19">
        <v>53.139000000000003</v>
      </c>
      <c r="K234" s="19">
        <v>110.37</v>
      </c>
      <c r="L234" s="19">
        <v>176.19</v>
      </c>
      <c r="M234" s="19">
        <v>342.85</v>
      </c>
      <c r="N234" s="19">
        <v>464.93</v>
      </c>
      <c r="O234" s="19">
        <v>606.21</v>
      </c>
      <c r="P234" s="19">
        <v>778.1</v>
      </c>
      <c r="Q234" s="19">
        <v>621.83000000000004</v>
      </c>
      <c r="R234" s="19">
        <v>447.49</v>
      </c>
      <c r="S234" s="19">
        <v>244.7</v>
      </c>
      <c r="T234" s="19">
        <v>0</v>
      </c>
      <c r="U234" s="19">
        <v>0</v>
      </c>
      <c r="V234" s="19">
        <v>0</v>
      </c>
      <c r="W234" s="19">
        <v>0</v>
      </c>
      <c r="X234" s="19">
        <v>0</v>
      </c>
      <c r="Y234" s="19">
        <v>0</v>
      </c>
      <c r="Z234" s="19">
        <v>0</v>
      </c>
      <c r="AA234" s="19">
        <v>0</v>
      </c>
      <c r="AB234" s="19">
        <v>0</v>
      </c>
      <c r="AC234" s="19">
        <v>0</v>
      </c>
      <c r="AD234" s="19">
        <v>0</v>
      </c>
      <c r="AE234" s="19">
        <v>0</v>
      </c>
      <c r="AF234" s="19">
        <v>0</v>
      </c>
      <c r="AG234" s="19">
        <v>0</v>
      </c>
      <c r="AH234" s="19">
        <v>0</v>
      </c>
      <c r="AI234" s="19">
        <v>0</v>
      </c>
      <c r="AJ234" s="19">
        <v>0</v>
      </c>
      <c r="AK234" s="19">
        <v>0</v>
      </c>
      <c r="AL234" s="19">
        <v>0</v>
      </c>
      <c r="AM234" s="19">
        <v>0</v>
      </c>
      <c r="AN234" s="19">
        <v>0</v>
      </c>
      <c r="AO234" s="19">
        <v>0</v>
      </c>
    </row>
    <row r="235" spans="2:41" x14ac:dyDescent="0.3">
      <c r="B235" s="19" t="s">
        <v>151</v>
      </c>
      <c r="C235" s="19" t="s">
        <v>148</v>
      </c>
      <c r="D235" s="19" t="s">
        <v>32</v>
      </c>
      <c r="E235" s="19" t="s">
        <v>147</v>
      </c>
      <c r="F235" s="19">
        <v>0</v>
      </c>
      <c r="G235" s="19">
        <v>0</v>
      </c>
      <c r="H235" s="19">
        <v>0</v>
      </c>
      <c r="I235" s="19">
        <v>0</v>
      </c>
      <c r="J235" s="19">
        <v>0</v>
      </c>
      <c r="K235" s="19">
        <v>0</v>
      </c>
      <c r="L235" s="19">
        <v>0</v>
      </c>
      <c r="M235" s="19">
        <v>0</v>
      </c>
      <c r="N235" s="19">
        <v>0</v>
      </c>
      <c r="O235" s="19">
        <v>0</v>
      </c>
      <c r="P235" s="19">
        <v>0</v>
      </c>
      <c r="Q235" s="19">
        <v>0</v>
      </c>
      <c r="R235" s="19">
        <v>0</v>
      </c>
      <c r="S235" s="19">
        <v>0</v>
      </c>
      <c r="T235" s="19">
        <v>0</v>
      </c>
      <c r="U235" s="19">
        <v>0</v>
      </c>
      <c r="V235" s="19">
        <v>0</v>
      </c>
      <c r="W235" s="19">
        <v>0</v>
      </c>
      <c r="X235" s="19">
        <v>0</v>
      </c>
      <c r="Y235" s="19">
        <v>0</v>
      </c>
      <c r="Z235" s="19">
        <v>0</v>
      </c>
      <c r="AA235" s="19">
        <v>0</v>
      </c>
      <c r="AB235" s="19">
        <v>0</v>
      </c>
      <c r="AC235" s="19">
        <v>0</v>
      </c>
      <c r="AD235" s="19">
        <v>0</v>
      </c>
      <c r="AE235" s="19">
        <v>0</v>
      </c>
      <c r="AF235" s="19">
        <v>0</v>
      </c>
      <c r="AG235" s="19">
        <v>0</v>
      </c>
      <c r="AH235" s="19">
        <v>0</v>
      </c>
      <c r="AI235" s="19">
        <v>0</v>
      </c>
      <c r="AJ235" s="19">
        <v>0</v>
      </c>
      <c r="AK235" s="19">
        <v>0</v>
      </c>
      <c r="AL235" s="19">
        <v>0</v>
      </c>
      <c r="AM235" s="19">
        <v>0</v>
      </c>
      <c r="AN235" s="19">
        <v>0</v>
      </c>
      <c r="AO235" s="19">
        <v>0</v>
      </c>
    </row>
    <row r="236" spans="2:41" x14ac:dyDescent="0.3">
      <c r="B236" s="19" t="s">
        <v>151</v>
      </c>
      <c r="C236" s="19" t="s">
        <v>149</v>
      </c>
      <c r="D236" s="19" t="s">
        <v>33</v>
      </c>
      <c r="E236" s="19" t="s">
        <v>144</v>
      </c>
      <c r="F236" s="19">
        <v>0</v>
      </c>
      <c r="G236" s="19">
        <v>0</v>
      </c>
      <c r="H236" s="19">
        <v>0</v>
      </c>
      <c r="I236" s="19">
        <v>0</v>
      </c>
      <c r="J236" s="19">
        <v>0</v>
      </c>
      <c r="K236" s="19">
        <v>0</v>
      </c>
      <c r="L236" s="19">
        <v>0</v>
      </c>
      <c r="M236" s="19">
        <v>0</v>
      </c>
      <c r="N236" s="19">
        <v>0</v>
      </c>
      <c r="O236" s="19">
        <v>0</v>
      </c>
      <c r="P236" s="19">
        <v>0</v>
      </c>
      <c r="Q236" s="19">
        <v>0</v>
      </c>
      <c r="R236" s="19">
        <v>5.8337999999999999E-4</v>
      </c>
      <c r="S236" s="19">
        <v>1.6479000000000001E-3</v>
      </c>
      <c r="T236" s="19">
        <v>7.843E-2</v>
      </c>
      <c r="U236" s="19">
        <v>7.4741000000000002E-2</v>
      </c>
      <c r="V236" s="19">
        <v>7.1218000000000004E-2</v>
      </c>
      <c r="W236" s="19">
        <v>6.7423999999999998E-2</v>
      </c>
      <c r="X236" s="19">
        <v>6.2906000000000004E-2</v>
      </c>
      <c r="Y236" s="19">
        <v>5.747E-2</v>
      </c>
      <c r="Z236" s="19">
        <v>5.0784000000000003E-2</v>
      </c>
      <c r="AA236" s="19">
        <v>4.3429000000000002E-2</v>
      </c>
      <c r="AB236" s="19">
        <v>3.5595000000000002E-2</v>
      </c>
      <c r="AC236" s="19">
        <v>2.7865999999999998E-2</v>
      </c>
      <c r="AD236" s="19">
        <v>2.0819000000000001E-2</v>
      </c>
      <c r="AE236" s="19">
        <v>1.487E-2</v>
      </c>
      <c r="AF236" s="19">
        <v>1.0173E-2</v>
      </c>
      <c r="AG236" s="19">
        <v>6.7199E-3</v>
      </c>
      <c r="AH236" s="19">
        <v>4.3138999999999999E-3</v>
      </c>
      <c r="AI236" s="19">
        <v>2.7076000000000001E-3</v>
      </c>
      <c r="AJ236" s="19">
        <v>1.6714E-3</v>
      </c>
      <c r="AK236" s="19">
        <v>1.0185999999999999E-3</v>
      </c>
      <c r="AL236" s="19">
        <v>6.1492000000000003E-4</v>
      </c>
      <c r="AM236" s="19">
        <v>3.6862E-4</v>
      </c>
      <c r="AN236" s="19">
        <v>2.1984000000000001E-4</v>
      </c>
      <c r="AO236" s="44">
        <v>1.3061999999999999E-4</v>
      </c>
    </row>
    <row r="237" spans="2:41" x14ac:dyDescent="0.3">
      <c r="B237" s="19" t="s">
        <v>151</v>
      </c>
      <c r="C237" s="19" t="s">
        <v>149</v>
      </c>
      <c r="D237" s="19" t="s">
        <v>33</v>
      </c>
      <c r="E237" s="19" t="s">
        <v>145</v>
      </c>
      <c r="F237" s="19">
        <v>0</v>
      </c>
      <c r="G237" s="19">
        <v>0</v>
      </c>
      <c r="H237" s="19">
        <v>0</v>
      </c>
      <c r="I237" s="19">
        <v>0</v>
      </c>
      <c r="J237" s="19">
        <v>0</v>
      </c>
      <c r="K237" s="19">
        <v>0</v>
      </c>
      <c r="L237" s="19">
        <v>0</v>
      </c>
      <c r="M237" s="19">
        <v>0</v>
      </c>
      <c r="N237" s="19">
        <v>0</v>
      </c>
      <c r="O237" s="19">
        <v>0</v>
      </c>
      <c r="P237" s="19">
        <v>0</v>
      </c>
      <c r="Q237" s="19">
        <v>0</v>
      </c>
      <c r="R237" s="19">
        <v>0</v>
      </c>
      <c r="S237" s="19">
        <v>0</v>
      </c>
      <c r="T237" s="19">
        <v>0</v>
      </c>
      <c r="U237" s="19">
        <v>0</v>
      </c>
      <c r="V237" s="19">
        <v>0</v>
      </c>
      <c r="W237" s="19">
        <v>0</v>
      </c>
      <c r="X237" s="19">
        <v>0</v>
      </c>
      <c r="Y237" s="19">
        <v>0</v>
      </c>
      <c r="Z237" s="19">
        <v>0</v>
      </c>
      <c r="AA237" s="19">
        <v>0</v>
      </c>
      <c r="AB237" s="19">
        <v>0</v>
      </c>
      <c r="AC237" s="19">
        <v>0</v>
      </c>
      <c r="AD237" s="19">
        <v>0</v>
      </c>
      <c r="AE237" s="19">
        <v>0</v>
      </c>
      <c r="AF237" s="19">
        <v>0</v>
      </c>
      <c r="AG237" s="19">
        <v>0</v>
      </c>
      <c r="AH237" s="19">
        <v>0</v>
      </c>
      <c r="AI237" s="19">
        <v>0</v>
      </c>
      <c r="AJ237" s="19">
        <v>0</v>
      </c>
      <c r="AK237" s="19">
        <v>0</v>
      </c>
      <c r="AL237" s="19">
        <v>0</v>
      </c>
      <c r="AM237" s="19">
        <v>0</v>
      </c>
      <c r="AN237" s="19">
        <v>0</v>
      </c>
      <c r="AO237" s="19">
        <v>0</v>
      </c>
    </row>
    <row r="238" spans="2:41" x14ac:dyDescent="0.3">
      <c r="B238" s="19" t="s">
        <v>151</v>
      </c>
      <c r="C238" s="19" t="s">
        <v>149</v>
      </c>
      <c r="D238" s="19" t="s">
        <v>33</v>
      </c>
      <c r="E238" s="19" t="s">
        <v>146</v>
      </c>
      <c r="F238" s="19">
        <v>0</v>
      </c>
      <c r="G238" s="19">
        <v>0</v>
      </c>
      <c r="H238" s="19">
        <v>0</v>
      </c>
      <c r="I238" s="19">
        <v>0</v>
      </c>
      <c r="J238" s="19">
        <v>0</v>
      </c>
      <c r="K238" s="19">
        <v>0</v>
      </c>
      <c r="L238" s="19">
        <v>0</v>
      </c>
      <c r="M238" s="19">
        <v>0</v>
      </c>
      <c r="N238" s="44">
        <v>5.4065999999999999E-4</v>
      </c>
      <c r="O238" s="44">
        <v>1.5127000000000001E-3</v>
      </c>
      <c r="P238" s="44">
        <v>4.2275E-2</v>
      </c>
      <c r="Q238" s="44">
        <v>4.3036999999999999E-2</v>
      </c>
      <c r="R238" s="44">
        <v>4.2888000000000003E-2</v>
      </c>
      <c r="S238" s="44">
        <v>4.1876999999999998E-2</v>
      </c>
      <c r="T238" s="19">
        <v>0</v>
      </c>
      <c r="U238" s="19">
        <v>0</v>
      </c>
      <c r="V238" s="19">
        <v>0</v>
      </c>
      <c r="W238" s="19">
        <v>0</v>
      </c>
      <c r="X238" s="19">
        <v>0</v>
      </c>
      <c r="Y238" s="19">
        <v>0</v>
      </c>
      <c r="Z238" s="19">
        <v>0</v>
      </c>
      <c r="AA238" s="19">
        <v>0</v>
      </c>
      <c r="AB238" s="19">
        <v>0</v>
      </c>
      <c r="AC238" s="19">
        <v>0</v>
      </c>
      <c r="AD238" s="19">
        <v>0</v>
      </c>
      <c r="AE238" s="19">
        <v>0</v>
      </c>
      <c r="AF238" s="19">
        <v>0</v>
      </c>
      <c r="AG238" s="19">
        <v>0</v>
      </c>
      <c r="AH238" s="19">
        <v>0</v>
      </c>
      <c r="AI238" s="19">
        <v>0</v>
      </c>
      <c r="AJ238" s="19">
        <v>0</v>
      </c>
      <c r="AK238" s="19">
        <v>0</v>
      </c>
      <c r="AL238" s="19">
        <v>0</v>
      </c>
      <c r="AM238" s="19">
        <v>0</v>
      </c>
      <c r="AN238" s="19">
        <v>0</v>
      </c>
      <c r="AO238" s="19">
        <v>0</v>
      </c>
    </row>
    <row r="239" spans="2:41" x14ac:dyDescent="0.3">
      <c r="B239" s="19" t="s">
        <v>151</v>
      </c>
      <c r="C239" s="19" t="s">
        <v>149</v>
      </c>
      <c r="D239" s="19" t="s">
        <v>33</v>
      </c>
      <c r="E239" s="19" t="s">
        <v>147</v>
      </c>
      <c r="F239" s="19">
        <v>0</v>
      </c>
      <c r="G239" s="19">
        <v>0</v>
      </c>
      <c r="H239" s="19">
        <v>0</v>
      </c>
      <c r="I239" s="19">
        <v>0</v>
      </c>
      <c r="J239" s="19">
        <v>0</v>
      </c>
      <c r="K239" s="19">
        <v>0</v>
      </c>
      <c r="L239" s="19">
        <v>0</v>
      </c>
      <c r="M239" s="19">
        <v>0</v>
      </c>
      <c r="N239" s="19">
        <v>0</v>
      </c>
      <c r="O239" s="19">
        <v>0</v>
      </c>
      <c r="P239" s="19">
        <v>0</v>
      </c>
      <c r="Q239" s="19">
        <v>0</v>
      </c>
      <c r="R239" s="19">
        <v>0</v>
      </c>
      <c r="S239" s="19">
        <v>0</v>
      </c>
      <c r="T239" s="19">
        <v>0</v>
      </c>
      <c r="U239" s="19">
        <v>0</v>
      </c>
      <c r="V239" s="19">
        <v>0</v>
      </c>
      <c r="W239" s="19">
        <v>0</v>
      </c>
      <c r="X239" s="19">
        <v>0</v>
      </c>
      <c r="Y239" s="19">
        <v>0</v>
      </c>
      <c r="Z239" s="19">
        <v>0</v>
      </c>
      <c r="AA239" s="19">
        <v>0</v>
      </c>
      <c r="AB239" s="19">
        <v>0</v>
      </c>
      <c r="AC239" s="19">
        <v>0</v>
      </c>
      <c r="AD239" s="19">
        <v>0</v>
      </c>
      <c r="AE239" s="19">
        <v>0</v>
      </c>
      <c r="AF239" s="19">
        <v>0</v>
      </c>
      <c r="AG239" s="19">
        <v>0</v>
      </c>
      <c r="AH239" s="19">
        <v>0</v>
      </c>
      <c r="AI239" s="19">
        <v>0</v>
      </c>
      <c r="AJ239" s="19">
        <v>0</v>
      </c>
      <c r="AK239" s="19">
        <v>0</v>
      </c>
      <c r="AL239" s="19">
        <v>0</v>
      </c>
      <c r="AM239" s="19">
        <v>0</v>
      </c>
      <c r="AN239" s="19">
        <v>0</v>
      </c>
      <c r="AO239" s="19">
        <v>0</v>
      </c>
    </row>
    <row r="240" spans="2:41" x14ac:dyDescent="0.3">
      <c r="B240" s="19" t="s">
        <v>151</v>
      </c>
      <c r="C240" s="19" t="s">
        <v>22</v>
      </c>
      <c r="D240" s="19" t="s">
        <v>22</v>
      </c>
      <c r="E240" s="19" t="s">
        <v>144</v>
      </c>
      <c r="F240" s="19">
        <v>1100.0999999999999</v>
      </c>
      <c r="G240" s="19">
        <v>877.24</v>
      </c>
      <c r="H240" s="19">
        <v>690.11</v>
      </c>
      <c r="I240" s="19">
        <v>534.48</v>
      </c>
      <c r="J240" s="19">
        <v>409.82</v>
      </c>
      <c r="K240" s="19">
        <v>302.68</v>
      </c>
      <c r="L240" s="19">
        <v>217.15</v>
      </c>
      <c r="M240" s="19">
        <v>151.41</v>
      </c>
      <c r="N240" s="19">
        <v>102.57</v>
      </c>
      <c r="O240" s="19">
        <v>67.575999999999993</v>
      </c>
      <c r="P240" s="19">
        <v>403.29</v>
      </c>
      <c r="Q240" s="19">
        <v>735.7</v>
      </c>
      <c r="R240" s="19">
        <v>1069.5999999999999</v>
      </c>
      <c r="S240" s="19">
        <v>1400.8</v>
      </c>
      <c r="T240" s="19">
        <v>1755.7</v>
      </c>
      <c r="U240" s="19">
        <v>1653.2</v>
      </c>
      <c r="V240" s="19">
        <v>1534.9</v>
      </c>
      <c r="W240" s="19">
        <v>1398</v>
      </c>
      <c r="X240" s="19">
        <v>1240.8</v>
      </c>
      <c r="Y240" s="19">
        <v>1067.9000000000001</v>
      </c>
      <c r="Z240" s="19">
        <v>886.15</v>
      </c>
      <c r="AA240" s="19">
        <v>710.79</v>
      </c>
      <c r="AB240" s="19">
        <v>547.48</v>
      </c>
      <c r="AC240" s="19">
        <v>404.79</v>
      </c>
      <c r="AD240" s="19">
        <v>287.67</v>
      </c>
      <c r="AE240" s="19">
        <v>197.07</v>
      </c>
      <c r="AF240" s="19">
        <v>130.38999999999999</v>
      </c>
      <c r="AG240" s="19">
        <v>83.932000000000002</v>
      </c>
      <c r="AH240" s="19">
        <v>52.835000000000001</v>
      </c>
      <c r="AI240" s="19">
        <v>32.682000000000002</v>
      </c>
      <c r="AJ240" s="19">
        <v>19.952000000000002</v>
      </c>
      <c r="AK240" s="19">
        <v>12.06</v>
      </c>
      <c r="AL240" s="19">
        <v>7.2358000000000002</v>
      </c>
      <c r="AM240" s="19">
        <v>4.3179999999999996</v>
      </c>
      <c r="AN240" s="19">
        <v>2.5667</v>
      </c>
      <c r="AO240" s="19">
        <v>1.5213000000000001</v>
      </c>
    </row>
    <row r="241" spans="1:41" x14ac:dyDescent="0.3">
      <c r="B241" s="19" t="s">
        <v>151</v>
      </c>
      <c r="C241" s="19" t="s">
        <v>22</v>
      </c>
      <c r="D241" s="19" t="s">
        <v>22</v>
      </c>
      <c r="E241" s="19" t="s">
        <v>145</v>
      </c>
      <c r="F241" s="19">
        <v>0</v>
      </c>
      <c r="G241" s="19">
        <v>0</v>
      </c>
      <c r="H241" s="19">
        <v>0</v>
      </c>
      <c r="I241" s="19">
        <v>0</v>
      </c>
      <c r="J241" s="19">
        <v>0</v>
      </c>
      <c r="K241" s="19">
        <v>0</v>
      </c>
      <c r="L241" s="19">
        <v>0</v>
      </c>
      <c r="M241" s="19">
        <v>0</v>
      </c>
      <c r="N241" s="19">
        <v>0</v>
      </c>
      <c r="O241" s="19">
        <v>0</v>
      </c>
      <c r="P241" s="19">
        <v>0</v>
      </c>
      <c r="Q241" s="19">
        <v>0</v>
      </c>
      <c r="R241" s="19">
        <v>0</v>
      </c>
      <c r="S241" s="19">
        <v>0</v>
      </c>
      <c r="T241" s="19">
        <v>0</v>
      </c>
      <c r="U241" s="19">
        <v>0</v>
      </c>
      <c r="V241" s="19">
        <v>0</v>
      </c>
      <c r="W241" s="19">
        <v>0</v>
      </c>
      <c r="X241" s="19">
        <v>0</v>
      </c>
      <c r="Y241" s="19">
        <v>0</v>
      </c>
      <c r="Z241" s="19">
        <v>0</v>
      </c>
      <c r="AA241" s="19">
        <v>0</v>
      </c>
      <c r="AB241" s="19">
        <v>0</v>
      </c>
      <c r="AC241" s="19">
        <v>0</v>
      </c>
      <c r="AD241" s="19">
        <v>0</v>
      </c>
      <c r="AE241" s="19">
        <v>0</v>
      </c>
      <c r="AF241" s="19">
        <v>0</v>
      </c>
      <c r="AG241" s="19">
        <v>0</v>
      </c>
      <c r="AH241" s="19">
        <v>0</v>
      </c>
      <c r="AI241" s="19">
        <v>0</v>
      </c>
      <c r="AJ241" s="19">
        <v>0</v>
      </c>
      <c r="AK241" s="19">
        <v>0</v>
      </c>
      <c r="AL241" s="19">
        <v>0</v>
      </c>
      <c r="AM241" s="19">
        <v>0</v>
      </c>
      <c r="AN241" s="19">
        <v>0</v>
      </c>
      <c r="AO241" s="19">
        <v>0</v>
      </c>
    </row>
    <row r="242" spans="1:41" x14ac:dyDescent="0.3">
      <c r="B242" s="19" t="s">
        <v>151</v>
      </c>
      <c r="C242" s="19" t="s">
        <v>22</v>
      </c>
      <c r="D242" s="19" t="s">
        <v>22</v>
      </c>
      <c r="E242" s="19" t="s">
        <v>146</v>
      </c>
      <c r="F242" s="19">
        <v>0</v>
      </c>
      <c r="G242" s="19">
        <v>0</v>
      </c>
      <c r="H242" s="19">
        <v>0</v>
      </c>
      <c r="I242" s="19">
        <v>0</v>
      </c>
      <c r="J242" s="19">
        <v>0</v>
      </c>
      <c r="K242" s="19">
        <v>0</v>
      </c>
      <c r="L242" s="19">
        <v>435.31</v>
      </c>
      <c r="M242" s="19">
        <v>861.19</v>
      </c>
      <c r="N242" s="19">
        <v>1294.3</v>
      </c>
      <c r="O242" s="19">
        <v>1736.4</v>
      </c>
      <c r="P242" s="19">
        <v>1800.4</v>
      </c>
      <c r="Q242" s="19">
        <v>1382.2</v>
      </c>
      <c r="R242" s="19">
        <v>946.72</v>
      </c>
      <c r="S242" s="19">
        <v>496.9</v>
      </c>
      <c r="T242" s="19">
        <v>0</v>
      </c>
      <c r="U242" s="19">
        <v>0</v>
      </c>
      <c r="V242" s="19">
        <v>0</v>
      </c>
      <c r="W242" s="19">
        <v>0</v>
      </c>
      <c r="X242" s="19">
        <v>0</v>
      </c>
      <c r="Y242" s="19">
        <v>0</v>
      </c>
      <c r="Z242" s="19">
        <v>0</v>
      </c>
      <c r="AA242" s="19">
        <v>0</v>
      </c>
      <c r="AB242" s="19">
        <v>0</v>
      </c>
      <c r="AC242" s="19">
        <v>0</v>
      </c>
      <c r="AD242" s="19">
        <v>0</v>
      </c>
      <c r="AE242" s="19">
        <v>0</v>
      </c>
      <c r="AF242" s="19">
        <v>0</v>
      </c>
      <c r="AG242" s="19">
        <v>0</v>
      </c>
      <c r="AH242" s="19">
        <v>0</v>
      </c>
      <c r="AI242" s="19">
        <v>0</v>
      </c>
      <c r="AJ242" s="19">
        <v>0</v>
      </c>
      <c r="AK242" s="19">
        <v>0</v>
      </c>
      <c r="AL242" s="19">
        <v>0</v>
      </c>
      <c r="AM242" s="19">
        <v>0</v>
      </c>
      <c r="AN242" s="19">
        <v>0</v>
      </c>
      <c r="AO242" s="19">
        <v>0</v>
      </c>
    </row>
    <row r="243" spans="1:41" x14ac:dyDescent="0.3">
      <c r="B243" s="19" t="s">
        <v>151</v>
      </c>
      <c r="C243" s="19" t="s">
        <v>22</v>
      </c>
      <c r="D243" s="19" t="s">
        <v>22</v>
      </c>
      <c r="E243" s="19" t="s">
        <v>147</v>
      </c>
      <c r="F243" s="19">
        <v>0</v>
      </c>
      <c r="G243" s="19">
        <v>0</v>
      </c>
      <c r="H243" s="19">
        <v>0</v>
      </c>
      <c r="I243" s="19">
        <v>0</v>
      </c>
      <c r="J243" s="19">
        <v>0</v>
      </c>
      <c r="K243" s="19">
        <v>0</v>
      </c>
      <c r="L243" s="19">
        <v>0</v>
      </c>
      <c r="M243" s="19">
        <v>0</v>
      </c>
      <c r="N243" s="19">
        <v>0</v>
      </c>
      <c r="O243" s="19">
        <v>0</v>
      </c>
      <c r="P243" s="19">
        <v>0</v>
      </c>
      <c r="Q243" s="19">
        <v>0</v>
      </c>
      <c r="R243" s="19">
        <v>0</v>
      </c>
      <c r="S243" s="19">
        <v>0</v>
      </c>
      <c r="T243" s="19">
        <v>0</v>
      </c>
      <c r="U243" s="19">
        <v>0</v>
      </c>
      <c r="V243" s="19">
        <v>0</v>
      </c>
      <c r="W243" s="19">
        <v>0</v>
      </c>
      <c r="X243" s="19">
        <v>0</v>
      </c>
      <c r="Y243" s="19">
        <v>0</v>
      </c>
      <c r="Z243" s="19">
        <v>0</v>
      </c>
      <c r="AA243" s="19">
        <v>0</v>
      </c>
      <c r="AB243" s="19">
        <v>0</v>
      </c>
      <c r="AC243" s="19">
        <v>0</v>
      </c>
      <c r="AD243" s="19">
        <v>0</v>
      </c>
      <c r="AE243" s="19">
        <v>0</v>
      </c>
      <c r="AF243" s="19">
        <v>0</v>
      </c>
      <c r="AG243" s="19">
        <v>0</v>
      </c>
      <c r="AH243" s="19">
        <v>0</v>
      </c>
      <c r="AI243" s="19">
        <v>0</v>
      </c>
      <c r="AJ243" s="19">
        <v>0</v>
      </c>
      <c r="AK243" s="19">
        <v>0</v>
      </c>
      <c r="AL243" s="19">
        <v>0</v>
      </c>
      <c r="AM243" s="19">
        <v>0</v>
      </c>
      <c r="AN243" s="19">
        <v>0</v>
      </c>
      <c r="AO243" s="19">
        <v>0</v>
      </c>
    </row>
    <row r="244" spans="1:41" x14ac:dyDescent="0.3">
      <c r="B244" s="19" t="s">
        <v>151</v>
      </c>
      <c r="C244" s="19" t="s">
        <v>150</v>
      </c>
      <c r="D244" s="19" t="s">
        <v>32</v>
      </c>
      <c r="E244" s="19" t="s">
        <v>144</v>
      </c>
      <c r="F244" s="19">
        <v>0</v>
      </c>
      <c r="G244" s="19">
        <v>0</v>
      </c>
      <c r="H244" s="19">
        <v>0</v>
      </c>
      <c r="I244" s="19">
        <v>0</v>
      </c>
      <c r="J244" s="19">
        <v>0</v>
      </c>
      <c r="K244" s="19">
        <v>0</v>
      </c>
      <c r="L244" s="19">
        <v>0</v>
      </c>
      <c r="M244" s="19">
        <v>0</v>
      </c>
      <c r="N244" s="19">
        <v>74.128</v>
      </c>
      <c r="O244" s="19">
        <v>234.8</v>
      </c>
      <c r="P244" s="19">
        <v>380.93</v>
      </c>
      <c r="Q244" s="19">
        <v>531.86</v>
      </c>
      <c r="R244" s="19">
        <v>683.6</v>
      </c>
      <c r="S244" s="19">
        <v>851.03</v>
      </c>
      <c r="T244" s="19">
        <v>1142.2</v>
      </c>
      <c r="U244" s="19">
        <v>1057.7</v>
      </c>
      <c r="V244" s="19">
        <v>968.58</v>
      </c>
      <c r="W244" s="19">
        <v>872.89</v>
      </c>
      <c r="X244" s="19">
        <v>769.15</v>
      </c>
      <c r="Y244" s="19">
        <v>659.86</v>
      </c>
      <c r="Z244" s="19">
        <v>546.97</v>
      </c>
      <c r="AA244" s="19">
        <v>439.41</v>
      </c>
      <c r="AB244" s="19">
        <v>339.72</v>
      </c>
      <c r="AC244" s="19">
        <v>252.48</v>
      </c>
      <c r="AD244" s="19">
        <v>180.44</v>
      </c>
      <c r="AE244" s="19">
        <v>124.28</v>
      </c>
      <c r="AF244" s="19">
        <v>82.616</v>
      </c>
      <c r="AG244" s="19">
        <v>53.384</v>
      </c>
      <c r="AH244" s="19">
        <v>33.707000000000001</v>
      </c>
      <c r="AI244" s="19">
        <v>20.899000000000001</v>
      </c>
      <c r="AJ244" s="19">
        <v>12.782999999999999</v>
      </c>
      <c r="AK244" s="19">
        <v>7.7385000000000002</v>
      </c>
      <c r="AL244" s="19">
        <v>4.6486000000000001</v>
      </c>
      <c r="AM244" s="19">
        <v>2.7766999999999999</v>
      </c>
      <c r="AN244" s="19">
        <v>1.6516999999999999</v>
      </c>
      <c r="AO244" s="19">
        <v>0.97950999999999999</v>
      </c>
    </row>
    <row r="245" spans="1:41" x14ac:dyDescent="0.3">
      <c r="B245" s="19" t="s">
        <v>151</v>
      </c>
      <c r="C245" s="19" t="s">
        <v>150</v>
      </c>
      <c r="D245" s="19" t="s">
        <v>32</v>
      </c>
      <c r="E245" s="19" t="s">
        <v>145</v>
      </c>
      <c r="F245" s="19">
        <v>0</v>
      </c>
      <c r="G245" s="19">
        <v>0</v>
      </c>
      <c r="H245" s="19">
        <v>0</v>
      </c>
      <c r="I245" s="19">
        <v>0</v>
      </c>
      <c r="J245" s="19">
        <v>0</v>
      </c>
      <c r="K245" s="19">
        <v>0</v>
      </c>
      <c r="L245" s="19">
        <v>0</v>
      </c>
      <c r="M245" s="19">
        <v>0</v>
      </c>
      <c r="N245" s="19">
        <v>0</v>
      </c>
      <c r="O245" s="19">
        <v>0</v>
      </c>
      <c r="P245" s="19">
        <v>0</v>
      </c>
      <c r="Q245" s="19">
        <v>0</v>
      </c>
      <c r="R245" s="19">
        <v>0</v>
      </c>
      <c r="S245" s="19">
        <v>0</v>
      </c>
      <c r="T245" s="19">
        <v>0</v>
      </c>
      <c r="U245" s="19">
        <v>0</v>
      </c>
      <c r="V245" s="19">
        <v>0</v>
      </c>
      <c r="W245" s="19">
        <v>0</v>
      </c>
      <c r="X245" s="19">
        <v>0</v>
      </c>
      <c r="Y245" s="19">
        <v>0</v>
      </c>
      <c r="Z245" s="19">
        <v>0</v>
      </c>
      <c r="AA245" s="19">
        <v>0</v>
      </c>
      <c r="AB245" s="19">
        <v>0</v>
      </c>
      <c r="AC245" s="19">
        <v>0</v>
      </c>
      <c r="AD245" s="19">
        <v>0</v>
      </c>
      <c r="AE245" s="19">
        <v>0</v>
      </c>
      <c r="AF245" s="19">
        <v>0</v>
      </c>
      <c r="AG245" s="19">
        <v>0</v>
      </c>
      <c r="AH245" s="19">
        <v>0</v>
      </c>
      <c r="AI245" s="19">
        <v>0</v>
      </c>
      <c r="AJ245" s="19">
        <v>0</v>
      </c>
      <c r="AK245" s="19">
        <v>0</v>
      </c>
      <c r="AL245" s="19">
        <v>0</v>
      </c>
      <c r="AM245" s="19">
        <v>0</v>
      </c>
      <c r="AN245" s="19">
        <v>0</v>
      </c>
      <c r="AO245" s="19">
        <v>0</v>
      </c>
    </row>
    <row r="246" spans="1:41" x14ac:dyDescent="0.3">
      <c r="B246" s="19" t="s">
        <v>151</v>
      </c>
      <c r="C246" s="19" t="s">
        <v>150</v>
      </c>
      <c r="D246" s="19" t="s">
        <v>32</v>
      </c>
      <c r="E246" s="19" t="s">
        <v>146</v>
      </c>
      <c r="F246" s="19">
        <v>0</v>
      </c>
      <c r="G246" s="19">
        <v>0</v>
      </c>
      <c r="H246" s="19">
        <v>0</v>
      </c>
      <c r="I246" s="19">
        <v>0</v>
      </c>
      <c r="J246" s="19">
        <v>46.116</v>
      </c>
      <c r="K246" s="19">
        <v>142.38</v>
      </c>
      <c r="L246" s="19">
        <v>235.08</v>
      </c>
      <c r="M246" s="19">
        <v>328.98</v>
      </c>
      <c r="N246" s="19">
        <v>383.56</v>
      </c>
      <c r="O246" s="19">
        <v>410.26</v>
      </c>
      <c r="P246" s="19">
        <v>524.6</v>
      </c>
      <c r="Q246" s="19">
        <v>436.03</v>
      </c>
      <c r="R246" s="19">
        <v>335.07</v>
      </c>
      <c r="S246" s="19">
        <v>210.21</v>
      </c>
      <c r="T246" s="19">
        <v>0</v>
      </c>
      <c r="U246" s="19">
        <v>0</v>
      </c>
      <c r="V246" s="19">
        <v>0</v>
      </c>
      <c r="W246" s="19">
        <v>0</v>
      </c>
      <c r="X246" s="19">
        <v>0</v>
      </c>
      <c r="Y246" s="19">
        <v>0</v>
      </c>
      <c r="Z246" s="19">
        <v>0</v>
      </c>
      <c r="AA246" s="19">
        <v>0</v>
      </c>
      <c r="AB246" s="19">
        <v>0</v>
      </c>
      <c r="AC246" s="19">
        <v>0</v>
      </c>
      <c r="AD246" s="19">
        <v>0</v>
      </c>
      <c r="AE246" s="19">
        <v>0</v>
      </c>
      <c r="AF246" s="19">
        <v>0</v>
      </c>
      <c r="AG246" s="19">
        <v>0</v>
      </c>
      <c r="AH246" s="19">
        <v>0</v>
      </c>
      <c r="AI246" s="19">
        <v>0</v>
      </c>
      <c r="AJ246" s="19">
        <v>0</v>
      </c>
      <c r="AK246" s="19">
        <v>0</v>
      </c>
      <c r="AL246" s="19">
        <v>0</v>
      </c>
      <c r="AM246" s="19">
        <v>0</v>
      </c>
      <c r="AN246" s="19">
        <v>0</v>
      </c>
      <c r="AO246" s="19">
        <v>0</v>
      </c>
    </row>
    <row r="247" spans="1:41" x14ac:dyDescent="0.3">
      <c r="B247" s="19" t="s">
        <v>151</v>
      </c>
      <c r="C247" s="19" t="s">
        <v>150</v>
      </c>
      <c r="D247" s="19" t="s">
        <v>32</v>
      </c>
      <c r="E247" s="19" t="s">
        <v>147</v>
      </c>
      <c r="F247" s="19">
        <v>0</v>
      </c>
      <c r="G247" s="19">
        <v>0</v>
      </c>
      <c r="H247" s="19">
        <v>0</v>
      </c>
      <c r="I247" s="19">
        <v>0</v>
      </c>
      <c r="J247" s="19">
        <v>0</v>
      </c>
      <c r="K247" s="19">
        <v>0</v>
      </c>
      <c r="L247" s="19">
        <v>0</v>
      </c>
      <c r="M247" s="19">
        <v>0</v>
      </c>
      <c r="N247" s="19">
        <v>0</v>
      </c>
      <c r="O247" s="19">
        <v>0</v>
      </c>
      <c r="P247" s="19">
        <v>0</v>
      </c>
      <c r="Q247" s="19">
        <v>0</v>
      </c>
      <c r="R247" s="19">
        <v>0</v>
      </c>
      <c r="S247" s="19">
        <v>0</v>
      </c>
      <c r="T247" s="19">
        <v>0</v>
      </c>
      <c r="U247" s="19">
        <v>0</v>
      </c>
      <c r="V247" s="19">
        <v>0</v>
      </c>
      <c r="W247" s="19">
        <v>0</v>
      </c>
      <c r="X247" s="19">
        <v>0</v>
      </c>
      <c r="Y247" s="19">
        <v>0</v>
      </c>
      <c r="Z247" s="19">
        <v>0</v>
      </c>
      <c r="AA247" s="19">
        <v>0</v>
      </c>
      <c r="AB247" s="19">
        <v>0</v>
      </c>
      <c r="AC247" s="19">
        <v>0</v>
      </c>
      <c r="AD247" s="19">
        <v>0</v>
      </c>
      <c r="AE247" s="19">
        <v>0</v>
      </c>
      <c r="AF247" s="19">
        <v>0</v>
      </c>
      <c r="AG247" s="19">
        <v>0</v>
      </c>
      <c r="AH247" s="19">
        <v>0</v>
      </c>
      <c r="AI247" s="19">
        <v>0</v>
      </c>
      <c r="AJ247" s="19">
        <v>0</v>
      </c>
      <c r="AK247" s="19">
        <v>0</v>
      </c>
      <c r="AL247" s="19">
        <v>0</v>
      </c>
      <c r="AM247" s="19">
        <v>0</v>
      </c>
      <c r="AN247" s="19">
        <v>0</v>
      </c>
      <c r="AO247" s="19">
        <v>0</v>
      </c>
    </row>
    <row r="248" spans="1:41" x14ac:dyDescent="0.3">
      <c r="B248" s="19" t="s">
        <v>151</v>
      </c>
      <c r="C248" s="19" t="s">
        <v>150</v>
      </c>
      <c r="D248" s="19" t="s">
        <v>22</v>
      </c>
      <c r="E248" s="19" t="s">
        <v>144</v>
      </c>
      <c r="F248" s="19">
        <v>0</v>
      </c>
      <c r="G248" s="19">
        <v>0</v>
      </c>
      <c r="H248" s="19">
        <v>0</v>
      </c>
      <c r="I248" s="19">
        <v>0</v>
      </c>
      <c r="J248" s="19">
        <v>0</v>
      </c>
      <c r="K248" s="19">
        <v>0</v>
      </c>
      <c r="L248" s="19">
        <v>0</v>
      </c>
      <c r="M248" s="19">
        <v>0</v>
      </c>
      <c r="N248" s="19">
        <v>97.581999999999994</v>
      </c>
      <c r="O248" s="19">
        <v>295.18</v>
      </c>
      <c r="P248" s="19">
        <v>463.11</v>
      </c>
      <c r="Q248" s="19">
        <v>616</v>
      </c>
      <c r="R248" s="19">
        <v>758.8</v>
      </c>
      <c r="S248" s="19">
        <v>904.51</v>
      </c>
      <c r="T248" s="19">
        <v>1130</v>
      </c>
      <c r="U248" s="19">
        <v>1040</v>
      </c>
      <c r="V248" s="19">
        <v>945.41</v>
      </c>
      <c r="W248" s="19">
        <v>844.76</v>
      </c>
      <c r="X248" s="19">
        <v>737.32</v>
      </c>
      <c r="Y248" s="19">
        <v>626.17999999999995</v>
      </c>
      <c r="Z248" s="19">
        <v>513.75</v>
      </c>
      <c r="AA248" s="19">
        <v>408.64</v>
      </c>
      <c r="AB248" s="19">
        <v>313.07</v>
      </c>
      <c r="AC248" s="19">
        <v>230.8</v>
      </c>
      <c r="AD248" s="19">
        <v>163.84</v>
      </c>
      <c r="AE248" s="19">
        <v>112.23</v>
      </c>
      <c r="AF248" s="19">
        <v>74.277000000000001</v>
      </c>
      <c r="AG248" s="19">
        <v>47.835999999999999</v>
      </c>
      <c r="AH248" s="19">
        <v>30.128</v>
      </c>
      <c r="AI248" s="19">
        <v>18.645</v>
      </c>
      <c r="AJ248" s="19">
        <v>11.388999999999999</v>
      </c>
      <c r="AK248" s="19">
        <v>6.8878000000000004</v>
      </c>
      <c r="AL248" s="19">
        <v>4.1346999999999996</v>
      </c>
      <c r="AM248" s="19">
        <v>2.4685000000000001</v>
      </c>
      <c r="AN248" s="19">
        <v>1.4678</v>
      </c>
      <c r="AO248" s="19">
        <v>0.87026000000000003</v>
      </c>
    </row>
    <row r="249" spans="1:41" x14ac:dyDescent="0.3">
      <c r="B249" s="19" t="s">
        <v>151</v>
      </c>
      <c r="C249" s="19" t="s">
        <v>150</v>
      </c>
      <c r="D249" s="19" t="s">
        <v>22</v>
      </c>
      <c r="E249" s="19" t="s">
        <v>145</v>
      </c>
      <c r="F249" s="19">
        <v>0</v>
      </c>
      <c r="G249" s="19">
        <v>0</v>
      </c>
      <c r="H249" s="19">
        <v>0</v>
      </c>
      <c r="I249" s="19">
        <v>0</v>
      </c>
      <c r="J249" s="19">
        <v>0</v>
      </c>
      <c r="K249" s="19">
        <v>0</v>
      </c>
      <c r="L249" s="19">
        <v>0</v>
      </c>
      <c r="M249" s="19">
        <v>0</v>
      </c>
      <c r="N249" s="19">
        <v>0</v>
      </c>
      <c r="O249" s="19">
        <v>0</v>
      </c>
      <c r="P249" s="19">
        <v>0</v>
      </c>
      <c r="Q249" s="19">
        <v>0</v>
      </c>
      <c r="R249" s="19">
        <v>0</v>
      </c>
      <c r="S249" s="19">
        <v>0</v>
      </c>
      <c r="T249" s="19">
        <v>0</v>
      </c>
      <c r="U249" s="19">
        <v>0</v>
      </c>
      <c r="V249" s="19">
        <v>0</v>
      </c>
      <c r="W249" s="19">
        <v>0</v>
      </c>
      <c r="X249" s="19">
        <v>0</v>
      </c>
      <c r="Y249" s="19">
        <v>0</v>
      </c>
      <c r="Z249" s="19">
        <v>0</v>
      </c>
      <c r="AA249" s="19">
        <v>0</v>
      </c>
      <c r="AB249" s="19">
        <v>0</v>
      </c>
      <c r="AC249" s="19">
        <v>0</v>
      </c>
      <c r="AD249" s="19">
        <v>0</v>
      </c>
      <c r="AE249" s="19">
        <v>0</v>
      </c>
      <c r="AF249" s="19">
        <v>0</v>
      </c>
      <c r="AG249" s="19">
        <v>0</v>
      </c>
      <c r="AH249" s="19">
        <v>0</v>
      </c>
      <c r="AI249" s="19">
        <v>0</v>
      </c>
      <c r="AJ249" s="19">
        <v>0</v>
      </c>
      <c r="AK249" s="19">
        <v>0</v>
      </c>
      <c r="AL249" s="19">
        <v>0</v>
      </c>
      <c r="AM249" s="19">
        <v>0</v>
      </c>
      <c r="AN249" s="19">
        <v>0</v>
      </c>
      <c r="AO249" s="19">
        <v>0</v>
      </c>
    </row>
    <row r="250" spans="1:41" x14ac:dyDescent="0.3">
      <c r="B250" s="19" t="s">
        <v>151</v>
      </c>
      <c r="C250" s="19" t="s">
        <v>150</v>
      </c>
      <c r="D250" s="19" t="s">
        <v>22</v>
      </c>
      <c r="E250" s="19" t="s">
        <v>146</v>
      </c>
      <c r="F250" s="19">
        <v>0</v>
      </c>
      <c r="G250" s="19">
        <v>0</v>
      </c>
      <c r="H250" s="19">
        <v>0</v>
      </c>
      <c r="I250" s="19">
        <v>0</v>
      </c>
      <c r="J250" s="19">
        <v>197.87</v>
      </c>
      <c r="K250" s="19">
        <v>565.45000000000005</v>
      </c>
      <c r="L250" s="19">
        <v>895.19</v>
      </c>
      <c r="M250" s="19">
        <v>1202.8</v>
      </c>
      <c r="N250" s="19">
        <v>1312.5</v>
      </c>
      <c r="O250" s="19">
        <v>1291.4000000000001</v>
      </c>
      <c r="P250" s="19">
        <v>1500.3</v>
      </c>
      <c r="Q250" s="19">
        <v>1206.9000000000001</v>
      </c>
      <c r="R250" s="19">
        <v>899.1</v>
      </c>
      <c r="S250" s="19">
        <v>547.33000000000004</v>
      </c>
      <c r="T250" s="19">
        <v>0</v>
      </c>
      <c r="U250" s="19">
        <v>0</v>
      </c>
      <c r="V250" s="19">
        <v>0</v>
      </c>
      <c r="W250" s="19">
        <v>0</v>
      </c>
      <c r="X250" s="19">
        <v>0</v>
      </c>
      <c r="Y250" s="19">
        <v>0</v>
      </c>
      <c r="Z250" s="19">
        <v>0</v>
      </c>
      <c r="AA250" s="19">
        <v>0</v>
      </c>
      <c r="AB250" s="19">
        <v>0</v>
      </c>
      <c r="AC250" s="19">
        <v>0</v>
      </c>
      <c r="AD250" s="19">
        <v>0</v>
      </c>
      <c r="AE250" s="19">
        <v>0</v>
      </c>
      <c r="AF250" s="19">
        <v>0</v>
      </c>
      <c r="AG250" s="19">
        <v>0</v>
      </c>
      <c r="AH250" s="19">
        <v>0</v>
      </c>
      <c r="AI250" s="19">
        <v>0</v>
      </c>
      <c r="AJ250" s="19">
        <v>0</v>
      </c>
      <c r="AK250" s="19">
        <v>0</v>
      </c>
      <c r="AL250" s="19">
        <v>0</v>
      </c>
      <c r="AM250" s="19">
        <v>0</v>
      </c>
      <c r="AN250" s="19">
        <v>0</v>
      </c>
      <c r="AO250" s="19">
        <v>0</v>
      </c>
    </row>
    <row r="251" spans="1:41" x14ac:dyDescent="0.3">
      <c r="B251" s="19" t="s">
        <v>151</v>
      </c>
      <c r="C251" s="19" t="s">
        <v>150</v>
      </c>
      <c r="D251" s="19" t="s">
        <v>22</v>
      </c>
      <c r="E251" s="19" t="s">
        <v>147</v>
      </c>
      <c r="F251" s="19">
        <v>0</v>
      </c>
      <c r="G251" s="19">
        <v>0</v>
      </c>
      <c r="H251" s="19">
        <v>0</v>
      </c>
      <c r="I251" s="19">
        <v>0</v>
      </c>
      <c r="J251" s="19">
        <v>0</v>
      </c>
      <c r="K251" s="19">
        <v>0</v>
      </c>
      <c r="L251" s="19">
        <v>0</v>
      </c>
      <c r="M251" s="19">
        <v>0</v>
      </c>
      <c r="N251" s="19">
        <v>0</v>
      </c>
      <c r="O251" s="19">
        <v>0</v>
      </c>
      <c r="P251" s="19">
        <v>0</v>
      </c>
      <c r="Q251" s="19">
        <v>0</v>
      </c>
      <c r="R251" s="19">
        <v>0</v>
      </c>
      <c r="S251" s="19">
        <v>0</v>
      </c>
      <c r="T251" s="19">
        <v>0</v>
      </c>
      <c r="U251" s="19">
        <v>0</v>
      </c>
      <c r="V251" s="19">
        <v>0</v>
      </c>
      <c r="W251" s="19">
        <v>0</v>
      </c>
      <c r="X251" s="19">
        <v>0</v>
      </c>
      <c r="Y251" s="19">
        <v>0</v>
      </c>
      <c r="Z251" s="19">
        <v>0</v>
      </c>
      <c r="AA251" s="19">
        <v>0</v>
      </c>
      <c r="AB251" s="19">
        <v>0</v>
      </c>
      <c r="AC251" s="19">
        <v>0</v>
      </c>
      <c r="AD251" s="19">
        <v>0</v>
      </c>
      <c r="AE251" s="19">
        <v>0</v>
      </c>
      <c r="AF251" s="19">
        <v>0</v>
      </c>
      <c r="AG251" s="19">
        <v>0</v>
      </c>
      <c r="AH251" s="19">
        <v>0</v>
      </c>
      <c r="AI251" s="19">
        <v>0</v>
      </c>
      <c r="AJ251" s="19">
        <v>0</v>
      </c>
      <c r="AK251" s="19">
        <v>0</v>
      </c>
      <c r="AL251" s="19">
        <v>0</v>
      </c>
      <c r="AM251" s="19">
        <v>0</v>
      </c>
      <c r="AN251" s="19">
        <v>0</v>
      </c>
      <c r="AO251" s="19">
        <v>0</v>
      </c>
    </row>
    <row r="252" spans="1:41" ht="17.25" thickBot="1" x14ac:dyDescent="0.35"/>
    <row r="253" spans="1:41" ht="21" thickBot="1" x14ac:dyDescent="0.4">
      <c r="A253" s="43" t="s">
        <v>271</v>
      </c>
      <c r="B253" s="18" t="s">
        <v>34</v>
      </c>
      <c r="C253" s="18">
        <v>2015</v>
      </c>
      <c r="D253" s="18">
        <v>2016</v>
      </c>
      <c r="E253" s="18">
        <v>2017</v>
      </c>
      <c r="F253" s="18">
        <v>2018</v>
      </c>
      <c r="G253" s="18">
        <v>2019</v>
      </c>
      <c r="H253" s="18">
        <v>2020</v>
      </c>
      <c r="I253" s="18">
        <v>2021</v>
      </c>
      <c r="J253" s="18">
        <v>2022</v>
      </c>
      <c r="K253" s="18">
        <v>2023</v>
      </c>
      <c r="L253" s="18">
        <v>2024</v>
      </c>
      <c r="M253" s="18">
        <v>2025</v>
      </c>
      <c r="N253" s="18">
        <v>2026</v>
      </c>
      <c r="O253" s="18">
        <v>2027</v>
      </c>
      <c r="P253" s="18">
        <v>2028</v>
      </c>
      <c r="Q253" s="18">
        <v>2029</v>
      </c>
      <c r="R253" s="18">
        <v>2030</v>
      </c>
      <c r="S253" s="18">
        <v>2031</v>
      </c>
      <c r="T253" s="18">
        <v>2032</v>
      </c>
      <c r="U253" s="18">
        <v>2033</v>
      </c>
      <c r="V253" s="18">
        <v>2034</v>
      </c>
      <c r="W253" s="18">
        <v>2035</v>
      </c>
      <c r="X253" s="18">
        <v>2036</v>
      </c>
      <c r="Y253" s="18">
        <v>2037</v>
      </c>
      <c r="Z253" s="18">
        <v>2038</v>
      </c>
      <c r="AA253" s="18">
        <v>2039</v>
      </c>
      <c r="AB253" s="18">
        <v>2040</v>
      </c>
      <c r="AC253" s="18">
        <v>2041</v>
      </c>
      <c r="AD253" s="18">
        <v>2042</v>
      </c>
      <c r="AE253" s="18">
        <v>2043</v>
      </c>
      <c r="AF253" s="18">
        <v>2044</v>
      </c>
      <c r="AG253" s="18">
        <v>2045</v>
      </c>
      <c r="AH253" s="18">
        <v>2046</v>
      </c>
      <c r="AI253" s="18">
        <v>2047</v>
      </c>
      <c r="AJ253" s="18">
        <v>2048</v>
      </c>
      <c r="AK253" s="18">
        <v>2049</v>
      </c>
      <c r="AL253" s="18">
        <v>2050</v>
      </c>
    </row>
    <row r="254" spans="1:41" x14ac:dyDescent="0.3">
      <c r="B254" s="19" t="s">
        <v>32</v>
      </c>
      <c r="C254" s="47">
        <f t="shared" ref="C254:L257" si="8">SUMIFS(F$185:F$251,$D$185:$D$251,$B254)</f>
        <v>1949.8015999999998</v>
      </c>
      <c r="D254" s="47">
        <f t="shared" si="8"/>
        <v>4878.0026200000002</v>
      </c>
      <c r="E254" s="47">
        <f t="shared" si="8"/>
        <v>10795.1525</v>
      </c>
      <c r="F254" s="47">
        <f t="shared" si="8"/>
        <v>21115.969500000003</v>
      </c>
      <c r="G254" s="47">
        <f t="shared" si="8"/>
        <v>34879.858000000007</v>
      </c>
      <c r="H254" s="47">
        <f t="shared" si="8"/>
        <v>48813.770000000004</v>
      </c>
      <c r="I254" s="47">
        <f t="shared" si="8"/>
        <v>69303.150000000009</v>
      </c>
      <c r="J254" s="47">
        <f t="shared" si="8"/>
        <v>91114.86</v>
      </c>
      <c r="K254" s="47">
        <f t="shared" si="8"/>
        <v>113034.63699999999</v>
      </c>
      <c r="L254" s="47">
        <f t="shared" si="8"/>
        <v>134346.93999999997</v>
      </c>
      <c r="M254" s="47">
        <f t="shared" ref="M254:V257" si="9">SUMIFS(P$185:P$251,$D$185:$D$251,$B254)</f>
        <v>151276.07</v>
      </c>
      <c r="N254" s="47">
        <f t="shared" si="9"/>
        <v>187707.48999999996</v>
      </c>
      <c r="O254" s="47">
        <f t="shared" si="9"/>
        <v>234726.54</v>
      </c>
      <c r="P254" s="47">
        <f t="shared" si="9"/>
        <v>277904.84000000008</v>
      </c>
      <c r="Q254" s="47">
        <f t="shared" si="9"/>
        <v>320197.5</v>
      </c>
      <c r="R254" s="47">
        <f t="shared" si="9"/>
        <v>357131.3</v>
      </c>
      <c r="S254" s="47">
        <f t="shared" si="9"/>
        <v>390792.18000000005</v>
      </c>
      <c r="T254" s="47">
        <f t="shared" si="9"/>
        <v>421683.19</v>
      </c>
      <c r="U254" s="47">
        <f t="shared" si="9"/>
        <v>449528.51000000007</v>
      </c>
      <c r="V254" s="47">
        <f t="shared" si="9"/>
        <v>474778.44</v>
      </c>
      <c r="W254" s="47">
        <f t="shared" ref="W254:AF257" si="10">SUMIFS(Z$185:Z$251,$D$185:$D$251,$B254)</f>
        <v>497955.98999999993</v>
      </c>
      <c r="X254" s="47">
        <f t="shared" si="10"/>
        <v>518587.45</v>
      </c>
      <c r="Y254" s="47">
        <f t="shared" si="10"/>
        <v>536601.42000000004</v>
      </c>
      <c r="Z254" s="47">
        <f t="shared" si="10"/>
        <v>552509.82999999996</v>
      </c>
      <c r="AA254" s="47">
        <f t="shared" si="10"/>
        <v>565934.2699999999</v>
      </c>
      <c r="AB254" s="47">
        <f t="shared" si="10"/>
        <v>577396.97</v>
      </c>
      <c r="AC254" s="47">
        <f t="shared" si="10"/>
        <v>587478.32499999995</v>
      </c>
      <c r="AD254" s="47">
        <f t="shared" si="10"/>
        <v>596194.13099999994</v>
      </c>
      <c r="AE254" s="47">
        <f t="shared" si="10"/>
        <v>603948.95699999994</v>
      </c>
      <c r="AF254" s="47">
        <f t="shared" si="10"/>
        <v>611125.06599999988</v>
      </c>
      <c r="AG254" s="47">
        <f t="shared" ref="AG254:AL257" si="11">SUMIFS(AJ$185:AJ$251,$D$185:$D$251,$B254)</f>
        <v>617735.78100000008</v>
      </c>
      <c r="AH254" s="47">
        <f t="shared" si="11"/>
        <v>624127.09920000006</v>
      </c>
      <c r="AI254" s="47">
        <f t="shared" si="11"/>
        <v>630392.29969999997</v>
      </c>
      <c r="AJ254" s="47">
        <f t="shared" si="11"/>
        <v>636428.74550000008</v>
      </c>
      <c r="AK254" s="47">
        <f t="shared" si="11"/>
        <v>642394.28940000013</v>
      </c>
      <c r="AL254" s="47">
        <f t="shared" si="11"/>
        <v>648359.18140999996</v>
      </c>
    </row>
    <row r="255" spans="1:41" x14ac:dyDescent="0.3">
      <c r="B255" s="19" t="s">
        <v>21</v>
      </c>
      <c r="C255" s="47">
        <f t="shared" si="8"/>
        <v>231413</v>
      </c>
      <c r="D255" s="47">
        <f t="shared" si="8"/>
        <v>234198.53877000001</v>
      </c>
      <c r="E255" s="47">
        <f t="shared" si="8"/>
        <v>234553.15903000001</v>
      </c>
      <c r="F255" s="47">
        <f t="shared" si="8"/>
        <v>232657.31799999997</v>
      </c>
      <c r="G255" s="47">
        <f t="shared" si="8"/>
        <v>228716.85800000001</v>
      </c>
      <c r="H255" s="47">
        <f t="shared" si="8"/>
        <v>223791.90899999999</v>
      </c>
      <c r="I255" s="47">
        <f t="shared" si="8"/>
        <v>216754.43000000002</v>
      </c>
      <c r="J255" s="47">
        <f t="shared" si="8"/>
        <v>209940.04</v>
      </c>
      <c r="K255" s="47">
        <f t="shared" si="8"/>
        <v>203066.52000000002</v>
      </c>
      <c r="L255" s="47">
        <f t="shared" si="8"/>
        <v>197483.88999999998</v>
      </c>
      <c r="M255" s="47">
        <f t="shared" si="9"/>
        <v>193979.32000000004</v>
      </c>
      <c r="N255" s="47">
        <f t="shared" si="9"/>
        <v>172547.29000000004</v>
      </c>
      <c r="O255" s="47">
        <f t="shared" si="9"/>
        <v>149340.86999999997</v>
      </c>
      <c r="P255" s="47">
        <f t="shared" si="9"/>
        <v>129058.63</v>
      </c>
      <c r="Q255" s="47">
        <f t="shared" si="9"/>
        <v>110274.1</v>
      </c>
      <c r="R255" s="47">
        <f t="shared" si="9"/>
        <v>93892.4</v>
      </c>
      <c r="S255" s="47">
        <f t="shared" si="9"/>
        <v>78909.5</v>
      </c>
      <c r="T255" s="47">
        <f t="shared" si="9"/>
        <v>65796.479999999996</v>
      </c>
      <c r="U255" s="47">
        <f t="shared" si="9"/>
        <v>53973.3</v>
      </c>
      <c r="V255" s="47">
        <f t="shared" si="9"/>
        <v>43387.63</v>
      </c>
      <c r="W255" s="47">
        <f t="shared" si="10"/>
        <v>34116.629999999997</v>
      </c>
      <c r="X255" s="47">
        <f t="shared" si="10"/>
        <v>26271.42</v>
      </c>
      <c r="Y255" s="47">
        <f t="shared" si="10"/>
        <v>19678.5</v>
      </c>
      <c r="Z255" s="47">
        <f t="shared" si="10"/>
        <v>14335.1</v>
      </c>
      <c r="AA255" s="47">
        <f t="shared" si="10"/>
        <v>10164.730000000001</v>
      </c>
      <c r="AB255" s="47">
        <f t="shared" si="10"/>
        <v>7017.66</v>
      </c>
      <c r="AC255" s="47">
        <f t="shared" si="10"/>
        <v>4714.0829999999996</v>
      </c>
      <c r="AD255" s="47">
        <f t="shared" si="10"/>
        <v>3103.5209999999997</v>
      </c>
      <c r="AE255" s="47">
        <f t="shared" si="10"/>
        <v>2010.069</v>
      </c>
      <c r="AF255" s="47">
        <f t="shared" si="10"/>
        <v>1284.962</v>
      </c>
      <c r="AG255" s="47">
        <f t="shared" si="11"/>
        <v>814.07900000000006</v>
      </c>
      <c r="AH255" s="47">
        <f t="shared" si="11"/>
        <v>512.69560000000001</v>
      </c>
      <c r="AI255" s="47">
        <f t="shared" si="11"/>
        <v>321.30959999999999</v>
      </c>
      <c r="AJ255" s="47">
        <f t="shared" si="11"/>
        <v>200.9256</v>
      </c>
      <c r="AK255" s="47">
        <f t="shared" si="11"/>
        <v>125.54170000000001</v>
      </c>
      <c r="AL255" s="47">
        <f t="shared" si="11"/>
        <v>78.254199999999997</v>
      </c>
    </row>
    <row r="256" spans="1:41" x14ac:dyDescent="0.3">
      <c r="B256" s="19" t="s">
        <v>33</v>
      </c>
      <c r="C256" s="47">
        <f t="shared" si="8"/>
        <v>0</v>
      </c>
      <c r="D256" s="47">
        <f t="shared" si="8"/>
        <v>0</v>
      </c>
      <c r="E256" s="47">
        <f t="shared" si="8"/>
        <v>0</v>
      </c>
      <c r="F256" s="47">
        <f t="shared" si="8"/>
        <v>0</v>
      </c>
      <c r="G256" s="47">
        <f t="shared" si="8"/>
        <v>0</v>
      </c>
      <c r="H256" s="47">
        <f t="shared" si="8"/>
        <v>2.16594</v>
      </c>
      <c r="I256" s="47">
        <f t="shared" si="8"/>
        <v>2.6229899999999997</v>
      </c>
      <c r="J256" s="47">
        <f t="shared" si="8"/>
        <v>2.653</v>
      </c>
      <c r="K256" s="47">
        <f t="shared" si="8"/>
        <v>2.8663806599999999</v>
      </c>
      <c r="L256" s="47">
        <f t="shared" si="8"/>
        <v>3.2652127000000002</v>
      </c>
      <c r="M256" s="47">
        <f t="shared" si="9"/>
        <v>3.825615</v>
      </c>
      <c r="N256" s="47">
        <f t="shared" si="9"/>
        <v>3.6613670000000003</v>
      </c>
      <c r="O256" s="47">
        <f t="shared" si="9"/>
        <v>3.4327013800000001</v>
      </c>
      <c r="P256" s="47">
        <f t="shared" si="9"/>
        <v>3.2080248999999998</v>
      </c>
      <c r="Q256" s="47">
        <f t="shared" si="9"/>
        <v>3.0966300000000002</v>
      </c>
      <c r="R256" s="47">
        <f t="shared" si="9"/>
        <v>2.9105409999999998</v>
      </c>
      <c r="S256" s="47">
        <f t="shared" si="9"/>
        <v>2.6694179999999998</v>
      </c>
      <c r="T256" s="47">
        <f t="shared" si="9"/>
        <v>2.4206240000000001</v>
      </c>
      <c r="U256" s="47">
        <f t="shared" si="9"/>
        <v>2.1398060000000001</v>
      </c>
      <c r="V256" s="47">
        <f t="shared" si="9"/>
        <v>1.8333699999999999</v>
      </c>
      <c r="W256" s="47">
        <f t="shared" si="10"/>
        <v>1.5312839999999999</v>
      </c>
      <c r="X256" s="47">
        <f t="shared" si="10"/>
        <v>1.2459289999999998</v>
      </c>
      <c r="Y256" s="47">
        <f t="shared" si="10"/>
        <v>0.98152500000000009</v>
      </c>
      <c r="Z256" s="47">
        <f t="shared" si="10"/>
        <v>0.750386</v>
      </c>
      <c r="AA256" s="47">
        <f t="shared" si="10"/>
        <v>0.55789900000000003</v>
      </c>
      <c r="AB256" s="47">
        <f t="shared" si="10"/>
        <v>0.40290999999999999</v>
      </c>
      <c r="AC256" s="47">
        <f t="shared" si="10"/>
        <v>0.28224299999999997</v>
      </c>
      <c r="AD256" s="47">
        <f t="shared" si="10"/>
        <v>0.19342989999999999</v>
      </c>
      <c r="AE256" s="47">
        <f t="shared" si="10"/>
        <v>0.13014390000000001</v>
      </c>
      <c r="AF256" s="47">
        <f t="shared" si="10"/>
        <v>8.622260000000001E-2</v>
      </c>
      <c r="AG256" s="47">
        <f t="shared" si="11"/>
        <v>5.6505399999999997E-2</v>
      </c>
      <c r="AH256" s="47">
        <f t="shared" si="11"/>
        <v>3.6766600000000003E-2</v>
      </c>
      <c r="AI256" s="47">
        <f t="shared" si="11"/>
        <v>2.375992E-2</v>
      </c>
      <c r="AJ256" s="47">
        <f t="shared" si="11"/>
        <v>1.529762E-2</v>
      </c>
      <c r="AK256" s="47">
        <f t="shared" si="11"/>
        <v>9.8340400000000005E-3</v>
      </c>
      <c r="AL256" s="47">
        <f t="shared" si="11"/>
        <v>6.3046199999999995E-3</v>
      </c>
    </row>
    <row r="257" spans="2:38" x14ac:dyDescent="0.3">
      <c r="B257" s="19" t="s">
        <v>22</v>
      </c>
      <c r="C257" s="47">
        <f t="shared" si="8"/>
        <v>236689.22999999998</v>
      </c>
      <c r="D257" s="47">
        <f t="shared" si="8"/>
        <v>235700.37000000002</v>
      </c>
      <c r="E257" s="47">
        <f t="shared" si="8"/>
        <v>234165.03</v>
      </c>
      <c r="F257" s="47">
        <f t="shared" si="8"/>
        <v>230464.19</v>
      </c>
      <c r="G257" s="47">
        <f t="shared" si="8"/>
        <v>225363.49</v>
      </c>
      <c r="H257" s="47">
        <f t="shared" si="8"/>
        <v>221075.13</v>
      </c>
      <c r="I257" s="47">
        <f t="shared" si="8"/>
        <v>212262.05</v>
      </c>
      <c r="J257" s="47">
        <f t="shared" si="8"/>
        <v>201911</v>
      </c>
      <c r="K257" s="47">
        <f t="shared" si="8"/>
        <v>191507.45199999999</v>
      </c>
      <c r="L257" s="47">
        <f t="shared" si="8"/>
        <v>180407.45599999998</v>
      </c>
      <c r="M257" s="47">
        <f t="shared" si="9"/>
        <v>171618.1</v>
      </c>
      <c r="N257" s="47">
        <f t="shared" si="9"/>
        <v>152095.35</v>
      </c>
      <c r="O257" s="47">
        <f t="shared" si="9"/>
        <v>131666.15000000002</v>
      </c>
      <c r="P257" s="47">
        <f t="shared" si="9"/>
        <v>114553.64</v>
      </c>
      <c r="Q257" s="47">
        <f t="shared" si="9"/>
        <v>99032.9</v>
      </c>
      <c r="R257" s="47">
        <f t="shared" si="9"/>
        <v>84676.800000000003</v>
      </c>
      <c r="S257" s="47">
        <f t="shared" si="9"/>
        <v>71163.209999999992</v>
      </c>
      <c r="T257" s="47">
        <f t="shared" si="9"/>
        <v>59099.16</v>
      </c>
      <c r="U257" s="47">
        <f t="shared" si="9"/>
        <v>48118.720000000001</v>
      </c>
      <c r="V257" s="47">
        <f t="shared" si="9"/>
        <v>38337.78</v>
      </c>
      <c r="W257" s="47">
        <f t="shared" si="10"/>
        <v>29928</v>
      </c>
      <c r="X257" s="47">
        <f t="shared" si="10"/>
        <v>22898.83</v>
      </c>
      <c r="Y257" s="47">
        <f t="shared" si="10"/>
        <v>17119.45</v>
      </c>
      <c r="Z257" s="47">
        <f t="shared" si="10"/>
        <v>12504.19</v>
      </c>
      <c r="AA257" s="47">
        <f t="shared" si="10"/>
        <v>8943.0399999999991</v>
      </c>
      <c r="AB257" s="47">
        <f t="shared" si="10"/>
        <v>6262.5299999999988</v>
      </c>
      <c r="AC257" s="47">
        <f t="shared" si="10"/>
        <v>4281.6869999999999</v>
      </c>
      <c r="AD257" s="47">
        <f t="shared" si="10"/>
        <v>2879.8579999999997</v>
      </c>
      <c r="AE257" s="47">
        <f t="shared" si="10"/>
        <v>1911.1130000000001</v>
      </c>
      <c r="AF257" s="47">
        <f t="shared" si="10"/>
        <v>1253.258</v>
      </c>
      <c r="AG257" s="47">
        <f t="shared" si="11"/>
        <v>815.18400000000008</v>
      </c>
      <c r="AH257" s="47">
        <f t="shared" si="11"/>
        <v>527.55879999999991</v>
      </c>
      <c r="AI257" s="47">
        <f t="shared" si="11"/>
        <v>339.56450000000001</v>
      </c>
      <c r="AJ257" s="47">
        <f t="shared" si="11"/>
        <v>218.09050000000002</v>
      </c>
      <c r="AK257" s="47">
        <f t="shared" si="11"/>
        <v>139.94550000000001</v>
      </c>
      <c r="AL257" s="47">
        <f t="shared" si="11"/>
        <v>89.544759999999997</v>
      </c>
    </row>
    <row r="258" spans="2:38" x14ac:dyDescent="0.3">
      <c r="B258" s="19" t="s">
        <v>157</v>
      </c>
      <c r="C258" s="47">
        <f>SUM(C257,C255)</f>
        <v>468102.23</v>
      </c>
      <c r="D258" s="47">
        <f t="shared" ref="D258:AL258" si="12">SUM(D257,D255)</f>
        <v>469898.90877000004</v>
      </c>
      <c r="E258" s="47">
        <f t="shared" si="12"/>
        <v>468718.18903000001</v>
      </c>
      <c r="F258" s="47">
        <f t="shared" si="12"/>
        <v>463121.50799999997</v>
      </c>
      <c r="G258" s="47">
        <f t="shared" si="12"/>
        <v>454080.348</v>
      </c>
      <c r="H258" s="47">
        <f t="shared" si="12"/>
        <v>444867.03899999999</v>
      </c>
      <c r="I258" s="47">
        <f t="shared" si="12"/>
        <v>429016.48</v>
      </c>
      <c r="J258" s="47">
        <f t="shared" si="12"/>
        <v>411851.04000000004</v>
      </c>
      <c r="K258" s="47">
        <f t="shared" si="12"/>
        <v>394573.97200000001</v>
      </c>
      <c r="L258" s="47">
        <f t="shared" si="12"/>
        <v>377891.34599999996</v>
      </c>
      <c r="M258" s="47">
        <f t="shared" si="12"/>
        <v>365597.42000000004</v>
      </c>
      <c r="N258" s="47">
        <f t="shared" si="12"/>
        <v>324642.64</v>
      </c>
      <c r="O258" s="47">
        <f t="shared" si="12"/>
        <v>281007.02</v>
      </c>
      <c r="P258" s="47">
        <f t="shared" si="12"/>
        <v>243612.27000000002</v>
      </c>
      <c r="Q258" s="47">
        <f t="shared" si="12"/>
        <v>209307</v>
      </c>
      <c r="R258" s="47">
        <f t="shared" si="12"/>
        <v>178569.2</v>
      </c>
      <c r="S258" s="47">
        <f t="shared" si="12"/>
        <v>150072.71</v>
      </c>
      <c r="T258" s="47">
        <f t="shared" si="12"/>
        <v>124895.64</v>
      </c>
      <c r="U258" s="47">
        <f t="shared" si="12"/>
        <v>102092.02</v>
      </c>
      <c r="V258" s="47">
        <f t="shared" si="12"/>
        <v>81725.41</v>
      </c>
      <c r="W258" s="47">
        <f t="shared" si="12"/>
        <v>64044.63</v>
      </c>
      <c r="X258" s="47">
        <f t="shared" si="12"/>
        <v>49170.25</v>
      </c>
      <c r="Y258" s="47">
        <f t="shared" si="12"/>
        <v>36797.949999999997</v>
      </c>
      <c r="Z258" s="47">
        <f t="shared" si="12"/>
        <v>26839.29</v>
      </c>
      <c r="AA258" s="47">
        <f t="shared" si="12"/>
        <v>19107.77</v>
      </c>
      <c r="AB258" s="47">
        <f t="shared" si="12"/>
        <v>13280.189999999999</v>
      </c>
      <c r="AC258" s="47">
        <f t="shared" si="12"/>
        <v>8995.77</v>
      </c>
      <c r="AD258" s="47">
        <f t="shared" si="12"/>
        <v>5983.378999999999</v>
      </c>
      <c r="AE258" s="47">
        <f t="shared" si="12"/>
        <v>3921.1819999999998</v>
      </c>
      <c r="AF258" s="47">
        <f t="shared" si="12"/>
        <v>2538.2200000000003</v>
      </c>
      <c r="AG258" s="47">
        <f t="shared" si="12"/>
        <v>1629.2630000000001</v>
      </c>
      <c r="AH258" s="47">
        <f t="shared" si="12"/>
        <v>1040.2543999999998</v>
      </c>
      <c r="AI258" s="47">
        <f t="shared" si="12"/>
        <v>660.8741</v>
      </c>
      <c r="AJ258" s="47">
        <f t="shared" si="12"/>
        <v>419.01610000000005</v>
      </c>
      <c r="AK258" s="47">
        <f t="shared" si="12"/>
        <v>265.48720000000003</v>
      </c>
      <c r="AL258" s="47">
        <f t="shared" si="12"/>
        <v>167.79895999999999</v>
      </c>
    </row>
    <row r="259" spans="2:38" x14ac:dyDescent="0.3">
      <c r="B259" s="19" t="s">
        <v>270</v>
      </c>
      <c r="C259" s="46">
        <f>C254+C258</f>
        <v>470052.03159999999</v>
      </c>
      <c r="D259" s="46">
        <f t="shared" ref="D259:AL259" si="13">D254+D258</f>
        <v>474776.91139000002</v>
      </c>
      <c r="E259" s="46">
        <f t="shared" si="13"/>
        <v>479513.34153000003</v>
      </c>
      <c r="F259" s="46">
        <f t="shared" si="13"/>
        <v>484237.47749999998</v>
      </c>
      <c r="G259" s="46">
        <f t="shared" si="13"/>
        <v>488960.20600000001</v>
      </c>
      <c r="H259" s="46">
        <f t="shared" si="13"/>
        <v>493680.80900000001</v>
      </c>
      <c r="I259" s="46">
        <f t="shared" si="13"/>
        <v>498319.63</v>
      </c>
      <c r="J259" s="46">
        <f t="shared" si="13"/>
        <v>502965.9</v>
      </c>
      <c r="K259" s="46">
        <f t="shared" si="13"/>
        <v>507608.609</v>
      </c>
      <c r="L259" s="46">
        <f t="shared" si="13"/>
        <v>512238.28599999996</v>
      </c>
      <c r="M259" s="46">
        <f t="shared" si="13"/>
        <v>516873.49000000005</v>
      </c>
      <c r="N259" s="46">
        <f t="shared" si="13"/>
        <v>512350.13</v>
      </c>
      <c r="O259" s="46">
        <f t="shared" si="13"/>
        <v>515733.56000000006</v>
      </c>
      <c r="P259" s="46">
        <f t="shared" si="13"/>
        <v>521517.1100000001</v>
      </c>
      <c r="Q259" s="46">
        <f t="shared" si="13"/>
        <v>529504.5</v>
      </c>
      <c r="R259" s="46">
        <f t="shared" si="13"/>
        <v>535700.5</v>
      </c>
      <c r="S259" s="46">
        <f t="shared" si="13"/>
        <v>540864.89</v>
      </c>
      <c r="T259" s="46">
        <f t="shared" si="13"/>
        <v>546578.82999999996</v>
      </c>
      <c r="U259" s="46">
        <f t="shared" si="13"/>
        <v>551620.53</v>
      </c>
      <c r="V259" s="46">
        <f t="shared" si="13"/>
        <v>556503.85</v>
      </c>
      <c r="W259" s="46">
        <f t="shared" si="13"/>
        <v>562000.61999999988</v>
      </c>
      <c r="X259" s="46">
        <f t="shared" si="13"/>
        <v>567757.69999999995</v>
      </c>
      <c r="Y259" s="46">
        <f t="shared" si="13"/>
        <v>573399.37</v>
      </c>
      <c r="Z259" s="46">
        <f t="shared" si="13"/>
        <v>579349.12</v>
      </c>
      <c r="AA259" s="46">
        <f t="shared" si="13"/>
        <v>585042.03999999992</v>
      </c>
      <c r="AB259" s="46">
        <f t="shared" si="13"/>
        <v>590677.15999999992</v>
      </c>
      <c r="AC259" s="46">
        <f t="shared" si="13"/>
        <v>596474.09499999997</v>
      </c>
      <c r="AD259" s="46">
        <f t="shared" si="13"/>
        <v>602177.50999999989</v>
      </c>
      <c r="AE259" s="46">
        <f t="shared" si="13"/>
        <v>607870.13899999997</v>
      </c>
      <c r="AF259" s="46">
        <f t="shared" si="13"/>
        <v>613663.28599999985</v>
      </c>
      <c r="AG259" s="46">
        <f t="shared" si="13"/>
        <v>619365.04400000011</v>
      </c>
      <c r="AH259" s="46">
        <f t="shared" si="13"/>
        <v>625167.35360000003</v>
      </c>
      <c r="AI259" s="46">
        <f t="shared" si="13"/>
        <v>631053.17379999999</v>
      </c>
      <c r="AJ259" s="46">
        <f t="shared" si="13"/>
        <v>636847.76160000009</v>
      </c>
      <c r="AK259" s="46">
        <f t="shared" si="13"/>
        <v>642659.7766000001</v>
      </c>
      <c r="AL259" s="46">
        <f t="shared" si="13"/>
        <v>648526.98037</v>
      </c>
    </row>
    <row r="287" spans="1:1" s="42" customFormat="1" ht="21" thickBot="1" x14ac:dyDescent="0.4">
      <c r="A287" s="42" t="s">
        <v>49</v>
      </c>
    </row>
    <row r="288" spans="1:1" ht="17.25" thickBot="1" x14ac:dyDescent="0.35"/>
    <row r="289" spans="1:41" ht="21" thickBot="1" x14ac:dyDescent="0.4">
      <c r="A289" s="43" t="s">
        <v>50</v>
      </c>
      <c r="B289" s="18" t="s">
        <v>55</v>
      </c>
      <c r="C289" s="18" t="s">
        <v>26</v>
      </c>
      <c r="D289" s="18" t="s">
        <v>56</v>
      </c>
      <c r="E289" s="18" t="s">
        <v>47</v>
      </c>
      <c r="F289" s="18">
        <v>2015</v>
      </c>
      <c r="G289" s="18">
        <v>2016</v>
      </c>
      <c r="H289" s="18">
        <v>2017</v>
      </c>
      <c r="I289" s="18">
        <v>2018</v>
      </c>
      <c r="J289" s="18">
        <v>2019</v>
      </c>
      <c r="K289" s="18">
        <v>2020</v>
      </c>
      <c r="L289" s="18">
        <v>2021</v>
      </c>
      <c r="M289" s="18">
        <v>2022</v>
      </c>
      <c r="N289" s="18">
        <v>2023</v>
      </c>
      <c r="O289" s="18">
        <v>2024</v>
      </c>
      <c r="P289" s="18">
        <v>2025</v>
      </c>
      <c r="Q289" s="18">
        <v>2026</v>
      </c>
      <c r="R289" s="18">
        <v>2027</v>
      </c>
      <c r="S289" s="18">
        <v>2028</v>
      </c>
      <c r="T289" s="18">
        <v>2029</v>
      </c>
      <c r="U289" s="18">
        <v>2030</v>
      </c>
      <c r="V289" s="18">
        <v>2031</v>
      </c>
      <c r="W289" s="18">
        <v>2032</v>
      </c>
      <c r="X289" s="18">
        <v>2033</v>
      </c>
      <c r="Y289" s="18">
        <v>2034</v>
      </c>
      <c r="Z289" s="18">
        <v>2035</v>
      </c>
      <c r="AA289" s="18">
        <v>2036</v>
      </c>
      <c r="AB289" s="18">
        <v>2037</v>
      </c>
      <c r="AC289" s="18">
        <v>2038</v>
      </c>
      <c r="AD289" s="18">
        <v>2039</v>
      </c>
      <c r="AE289" s="18">
        <v>2040</v>
      </c>
      <c r="AF289" s="18">
        <v>2041</v>
      </c>
      <c r="AG289" s="18">
        <v>2042</v>
      </c>
      <c r="AH289" s="18">
        <v>2043</v>
      </c>
      <c r="AI289" s="18">
        <v>2044</v>
      </c>
      <c r="AJ289" s="18">
        <v>2045</v>
      </c>
      <c r="AK289" s="18">
        <v>2046</v>
      </c>
      <c r="AL289" s="18">
        <v>2047</v>
      </c>
      <c r="AM289" s="18">
        <v>2048</v>
      </c>
      <c r="AN289" s="18">
        <v>2049</v>
      </c>
      <c r="AO289" s="18">
        <v>2050</v>
      </c>
    </row>
    <row r="290" spans="1:41" x14ac:dyDescent="0.3">
      <c r="B290" s="19">
        <v>1</v>
      </c>
      <c r="C290" s="19" t="s">
        <v>152</v>
      </c>
      <c r="D290" s="19" t="s">
        <v>153</v>
      </c>
      <c r="E290" s="19" t="s">
        <v>42</v>
      </c>
      <c r="F290" s="19">
        <v>83595</v>
      </c>
      <c r="G290" s="19">
        <v>211700</v>
      </c>
      <c r="H290" s="19">
        <v>469230</v>
      </c>
      <c r="I290" s="19">
        <v>922720</v>
      </c>
      <c r="J290" s="19">
        <v>1534100</v>
      </c>
      <c r="K290" s="19">
        <v>2288000</v>
      </c>
      <c r="L290" s="19">
        <v>3343300</v>
      </c>
      <c r="M290" s="19">
        <v>4376600</v>
      </c>
      <c r="N290" s="19">
        <v>5398100</v>
      </c>
      <c r="O290" s="19">
        <v>6382000</v>
      </c>
      <c r="P290" s="19">
        <v>7143000</v>
      </c>
      <c r="Q290" s="19">
        <v>8856800</v>
      </c>
      <c r="R290" s="19">
        <v>10990000</v>
      </c>
      <c r="S290" s="19">
        <v>11719000</v>
      </c>
      <c r="T290" s="19">
        <v>13259000</v>
      </c>
      <c r="U290" s="19">
        <v>14675000</v>
      </c>
      <c r="V290" s="19">
        <v>15882000</v>
      </c>
      <c r="W290" s="19">
        <v>17111000</v>
      </c>
      <c r="X290" s="19">
        <v>18166000</v>
      </c>
      <c r="Y290" s="19">
        <v>19032000</v>
      </c>
      <c r="Z290" s="19">
        <v>19810000</v>
      </c>
      <c r="AA290" s="19">
        <v>20484000</v>
      </c>
      <c r="AB290" s="19">
        <v>21109000</v>
      </c>
      <c r="AC290" s="19">
        <v>21580000</v>
      </c>
      <c r="AD290" s="19">
        <v>21998000</v>
      </c>
      <c r="AE290" s="19">
        <v>22348000</v>
      </c>
      <c r="AF290" s="19">
        <v>22560000</v>
      </c>
      <c r="AG290" s="19">
        <v>22735000</v>
      </c>
      <c r="AH290" s="19">
        <v>22917000</v>
      </c>
      <c r="AI290" s="19">
        <v>23008000</v>
      </c>
      <c r="AJ290" s="19">
        <v>23101000</v>
      </c>
      <c r="AK290" s="19">
        <v>23239000</v>
      </c>
      <c r="AL290" s="19">
        <v>23314000</v>
      </c>
      <c r="AM290" s="19">
        <v>23391000</v>
      </c>
      <c r="AN290" s="19">
        <v>23520000</v>
      </c>
      <c r="AO290" s="19">
        <v>23602000</v>
      </c>
    </row>
    <row r="291" spans="1:41" x14ac:dyDescent="0.3">
      <c r="B291" s="19">
        <v>1</v>
      </c>
      <c r="C291" s="19" t="s">
        <v>152</v>
      </c>
      <c r="D291" s="19" t="s">
        <v>153</v>
      </c>
      <c r="E291" s="19" t="s">
        <v>44</v>
      </c>
      <c r="F291" s="19">
        <v>599.9</v>
      </c>
      <c r="G291" s="19">
        <v>1391.5</v>
      </c>
      <c r="H291" s="19">
        <v>2405.6999999999998</v>
      </c>
      <c r="I291" s="19">
        <v>3394.2</v>
      </c>
      <c r="J291" s="19">
        <v>3930.6</v>
      </c>
      <c r="K291" s="19">
        <v>4096.8999999999996</v>
      </c>
      <c r="L291" s="19">
        <v>4371</v>
      </c>
      <c r="M291" s="19">
        <v>4940.2</v>
      </c>
      <c r="N291" s="19">
        <v>6021.8</v>
      </c>
      <c r="O291" s="19">
        <v>7472.1</v>
      </c>
      <c r="P291" s="19">
        <v>8385.2000000000007</v>
      </c>
      <c r="Q291" s="19">
        <v>10382</v>
      </c>
      <c r="R291" s="19">
        <v>13770</v>
      </c>
      <c r="S291" s="19">
        <v>34790</v>
      </c>
      <c r="T291" s="19">
        <v>43645</v>
      </c>
      <c r="U291" s="19">
        <v>48250</v>
      </c>
      <c r="V291" s="19">
        <v>49088</v>
      </c>
      <c r="W291" s="19">
        <v>48455</v>
      </c>
      <c r="X291" s="19">
        <v>48013</v>
      </c>
      <c r="Y291" s="19">
        <v>47687</v>
      </c>
      <c r="Z291" s="19">
        <v>47639</v>
      </c>
      <c r="AA291" s="19">
        <v>47839</v>
      </c>
      <c r="AB291" s="19">
        <v>48336</v>
      </c>
      <c r="AC291" s="19">
        <v>48784</v>
      </c>
      <c r="AD291" s="19">
        <v>49356</v>
      </c>
      <c r="AE291" s="19">
        <v>50053</v>
      </c>
      <c r="AF291" s="19">
        <v>50838</v>
      </c>
      <c r="AG291" s="19">
        <v>51739</v>
      </c>
      <c r="AH291" s="19">
        <v>52763</v>
      </c>
      <c r="AI291" s="19">
        <v>53728</v>
      </c>
      <c r="AJ291" s="19">
        <v>54518</v>
      </c>
      <c r="AK291" s="19">
        <v>55287</v>
      </c>
      <c r="AL291" s="19">
        <v>55957</v>
      </c>
      <c r="AM291" s="19">
        <v>56608</v>
      </c>
      <c r="AN291" s="19">
        <v>57299</v>
      </c>
      <c r="AO291" s="19">
        <v>57968</v>
      </c>
    </row>
    <row r="292" spans="1:41" x14ac:dyDescent="0.3">
      <c r="B292" s="19">
        <v>1</v>
      </c>
      <c r="C292" s="19" t="s">
        <v>152</v>
      </c>
      <c r="D292" s="19" t="s">
        <v>153</v>
      </c>
      <c r="E292" s="19" t="s">
        <v>45</v>
      </c>
      <c r="F292" s="19">
        <v>1759.1</v>
      </c>
      <c r="G292" s="19">
        <v>3780.6</v>
      </c>
      <c r="H292" s="19">
        <v>8269.7000000000007</v>
      </c>
      <c r="I292" s="19">
        <v>17416</v>
      </c>
      <c r="J292" s="19">
        <v>31026</v>
      </c>
      <c r="K292" s="19">
        <v>46805</v>
      </c>
      <c r="L292" s="19">
        <v>73365</v>
      </c>
      <c r="M292" s="19">
        <v>102450</v>
      </c>
      <c r="N292" s="19">
        <v>128360</v>
      </c>
      <c r="O292" s="19">
        <v>152480</v>
      </c>
      <c r="P292" s="19">
        <v>167330</v>
      </c>
      <c r="Q292" s="19">
        <v>222630</v>
      </c>
      <c r="R292" s="19">
        <v>297300</v>
      </c>
      <c r="S292" s="19">
        <v>366740</v>
      </c>
      <c r="T292" s="19">
        <v>429800</v>
      </c>
      <c r="U292" s="19">
        <v>489460</v>
      </c>
      <c r="V292" s="19">
        <v>549190</v>
      </c>
      <c r="W292" s="19">
        <v>601200</v>
      </c>
      <c r="X292" s="19">
        <v>649220</v>
      </c>
      <c r="Y292" s="19">
        <v>696080</v>
      </c>
      <c r="Z292" s="19">
        <v>734480</v>
      </c>
      <c r="AA292" s="19">
        <v>769670</v>
      </c>
      <c r="AB292" s="19">
        <v>803400</v>
      </c>
      <c r="AC292" s="19">
        <v>828670</v>
      </c>
      <c r="AD292" s="19">
        <v>850710</v>
      </c>
      <c r="AE292" s="19">
        <v>872090</v>
      </c>
      <c r="AF292" s="19">
        <v>886560</v>
      </c>
      <c r="AG292" s="19">
        <v>899170</v>
      </c>
      <c r="AH292" s="19">
        <v>912790</v>
      </c>
      <c r="AI292" s="19">
        <v>921490</v>
      </c>
      <c r="AJ292" s="19">
        <v>929930</v>
      </c>
      <c r="AK292" s="19">
        <v>940980</v>
      </c>
      <c r="AL292" s="19">
        <v>948450</v>
      </c>
      <c r="AM292" s="19">
        <v>956000</v>
      </c>
      <c r="AN292" s="19">
        <v>966510</v>
      </c>
      <c r="AO292" s="19">
        <v>974340</v>
      </c>
    </row>
    <row r="293" spans="1:41" x14ac:dyDescent="0.3">
      <c r="B293" s="19">
        <v>1</v>
      </c>
      <c r="C293" s="19" t="s">
        <v>152</v>
      </c>
      <c r="D293" s="19" t="s">
        <v>153</v>
      </c>
      <c r="E293" s="19" t="s">
        <v>46</v>
      </c>
      <c r="F293" s="19">
        <v>263.42</v>
      </c>
      <c r="G293" s="19">
        <v>540.34</v>
      </c>
      <c r="H293" s="19">
        <v>1040.0999999999999</v>
      </c>
      <c r="I293" s="19">
        <v>1948</v>
      </c>
      <c r="J293" s="19">
        <v>3056.8</v>
      </c>
      <c r="K293" s="19">
        <v>3320.7</v>
      </c>
      <c r="L293" s="19">
        <v>4651.6000000000004</v>
      </c>
      <c r="M293" s="19">
        <v>6293.7</v>
      </c>
      <c r="N293" s="19">
        <v>7564</v>
      </c>
      <c r="O293" s="19">
        <v>9124.6</v>
      </c>
      <c r="P293" s="19">
        <v>9079.4</v>
      </c>
      <c r="Q293" s="19">
        <v>15987</v>
      </c>
      <c r="R293" s="19">
        <v>26193</v>
      </c>
      <c r="S293" s="19">
        <v>44402</v>
      </c>
      <c r="T293" s="19">
        <v>50424</v>
      </c>
      <c r="U293" s="19">
        <v>50201</v>
      </c>
      <c r="V293" s="19">
        <v>48494</v>
      </c>
      <c r="W293" s="19">
        <v>45754</v>
      </c>
      <c r="X293" s="19">
        <v>43213</v>
      </c>
      <c r="Y293" s="19">
        <v>42025</v>
      </c>
      <c r="Z293" s="19">
        <v>41993</v>
      </c>
      <c r="AA293" s="19">
        <v>41131</v>
      </c>
      <c r="AB293" s="19">
        <v>39958</v>
      </c>
      <c r="AC293" s="19">
        <v>40181</v>
      </c>
      <c r="AD293" s="19">
        <v>39729</v>
      </c>
      <c r="AE293" s="19">
        <v>38794</v>
      </c>
      <c r="AF293" s="19">
        <v>39483</v>
      </c>
      <c r="AG293" s="19">
        <v>40003</v>
      </c>
      <c r="AH293" s="19">
        <v>39755</v>
      </c>
      <c r="AI293" s="19">
        <v>40860</v>
      </c>
      <c r="AJ293" s="19">
        <v>41566</v>
      </c>
      <c r="AK293" s="19">
        <v>41204</v>
      </c>
      <c r="AL293" s="19">
        <v>41939</v>
      </c>
      <c r="AM293" s="19">
        <v>42487</v>
      </c>
      <c r="AN293" s="19">
        <v>41957</v>
      </c>
      <c r="AO293" s="19">
        <v>42311</v>
      </c>
    </row>
    <row r="294" spans="1:41" x14ac:dyDescent="0.3">
      <c r="B294" s="19">
        <v>1</v>
      </c>
      <c r="C294" s="19" t="s">
        <v>152</v>
      </c>
      <c r="D294" s="19" t="s">
        <v>51</v>
      </c>
      <c r="E294" s="19" t="s">
        <v>42</v>
      </c>
      <c r="F294" s="19">
        <v>73734</v>
      </c>
      <c r="G294" s="19">
        <v>191040</v>
      </c>
      <c r="H294" s="19">
        <v>417410</v>
      </c>
      <c r="I294" s="19">
        <v>809930</v>
      </c>
      <c r="J294" s="19">
        <v>1326900</v>
      </c>
      <c r="K294" s="19">
        <v>1915900</v>
      </c>
      <c r="L294" s="19">
        <v>2717500</v>
      </c>
      <c r="M294" s="19">
        <v>3563600</v>
      </c>
      <c r="N294" s="19">
        <v>4395100</v>
      </c>
      <c r="O294" s="19">
        <v>5195300</v>
      </c>
      <c r="P294" s="19">
        <v>5808100</v>
      </c>
      <c r="Q294" s="19">
        <v>7128300</v>
      </c>
      <c r="R294" s="19">
        <v>8843500</v>
      </c>
      <c r="S294" s="19">
        <v>9451200</v>
      </c>
      <c r="T294" s="19">
        <v>10897000</v>
      </c>
      <c r="U294" s="19">
        <v>12204000</v>
      </c>
      <c r="V294" s="19">
        <v>13333000</v>
      </c>
      <c r="W294" s="19">
        <v>14499000</v>
      </c>
      <c r="X294" s="19">
        <v>15570000</v>
      </c>
      <c r="Y294" s="19">
        <v>16504000</v>
      </c>
      <c r="Z294" s="19">
        <v>17301000</v>
      </c>
      <c r="AA294" s="19">
        <v>18054000</v>
      </c>
      <c r="AB294" s="19">
        <v>18712000</v>
      </c>
      <c r="AC294" s="19">
        <v>19222000</v>
      </c>
      <c r="AD294" s="19">
        <v>19674000</v>
      </c>
      <c r="AE294" s="19">
        <v>20053000</v>
      </c>
      <c r="AF294" s="19">
        <v>20295000</v>
      </c>
      <c r="AG294" s="19">
        <v>20492000</v>
      </c>
      <c r="AH294" s="19">
        <v>20604000</v>
      </c>
      <c r="AI294" s="19">
        <v>20704000</v>
      </c>
      <c r="AJ294" s="19">
        <v>20798000</v>
      </c>
      <c r="AK294" s="19">
        <v>20930000</v>
      </c>
      <c r="AL294" s="19">
        <v>21001000</v>
      </c>
      <c r="AM294" s="19">
        <v>21071000</v>
      </c>
      <c r="AN294" s="19">
        <v>21187000</v>
      </c>
      <c r="AO294" s="19">
        <v>21260000</v>
      </c>
    </row>
    <row r="295" spans="1:41" x14ac:dyDescent="0.3">
      <c r="B295" s="19">
        <v>1</v>
      </c>
      <c r="C295" s="19" t="s">
        <v>152</v>
      </c>
      <c r="D295" s="19" t="s">
        <v>51</v>
      </c>
      <c r="E295" s="19" t="s">
        <v>44</v>
      </c>
      <c r="F295" s="19">
        <v>397.86</v>
      </c>
      <c r="G295" s="19">
        <v>972.89</v>
      </c>
      <c r="H295" s="19">
        <v>1721.2</v>
      </c>
      <c r="I295" s="19">
        <v>2449.6</v>
      </c>
      <c r="J295" s="19">
        <v>2745.1</v>
      </c>
      <c r="K295" s="19">
        <v>2629.2</v>
      </c>
      <c r="L295" s="19">
        <v>2573.1999999999998</v>
      </c>
      <c r="M295" s="19">
        <v>2772.1</v>
      </c>
      <c r="N295" s="19">
        <v>3432.1</v>
      </c>
      <c r="O295" s="19">
        <v>4369.7</v>
      </c>
      <c r="P295" s="19">
        <v>5122.3</v>
      </c>
      <c r="Q295" s="19">
        <v>6223</v>
      </c>
      <c r="R295" s="19">
        <v>8054.2</v>
      </c>
      <c r="S295" s="19">
        <v>28086</v>
      </c>
      <c r="T295" s="19">
        <v>36340</v>
      </c>
      <c r="U295" s="19">
        <v>41421</v>
      </c>
      <c r="V295" s="19">
        <v>43000</v>
      </c>
      <c r="W295" s="19">
        <v>42926</v>
      </c>
      <c r="X295" s="19">
        <v>42944</v>
      </c>
      <c r="Y295" s="19">
        <v>42941</v>
      </c>
      <c r="Z295" s="19">
        <v>43139</v>
      </c>
      <c r="AA295" s="19">
        <v>43563</v>
      </c>
      <c r="AB295" s="19">
        <v>44224</v>
      </c>
      <c r="AC295" s="19">
        <v>44857</v>
      </c>
      <c r="AD295" s="19">
        <v>45561</v>
      </c>
      <c r="AE295" s="19">
        <v>46356</v>
      </c>
      <c r="AF295" s="19">
        <v>47232</v>
      </c>
      <c r="AG295" s="19">
        <v>48201</v>
      </c>
      <c r="AH295" s="19">
        <v>49261</v>
      </c>
      <c r="AI295" s="19">
        <v>50246</v>
      </c>
      <c r="AJ295" s="19">
        <v>51036</v>
      </c>
      <c r="AK295" s="19">
        <v>51784</v>
      </c>
      <c r="AL295" s="19">
        <v>52436</v>
      </c>
      <c r="AM295" s="19">
        <v>53072</v>
      </c>
      <c r="AN295" s="19">
        <v>53737</v>
      </c>
      <c r="AO295" s="19">
        <v>54382</v>
      </c>
    </row>
    <row r="296" spans="1:41" x14ac:dyDescent="0.3">
      <c r="B296" s="19">
        <v>1</v>
      </c>
      <c r="C296" s="19" t="s">
        <v>152</v>
      </c>
      <c r="D296" s="19" t="s">
        <v>51</v>
      </c>
      <c r="E296" s="19" t="s">
        <v>45</v>
      </c>
      <c r="F296" s="19">
        <v>1308.2</v>
      </c>
      <c r="G296" s="19">
        <v>2964.7</v>
      </c>
      <c r="H296" s="19">
        <v>7389.1</v>
      </c>
      <c r="I296" s="19">
        <v>16590</v>
      </c>
      <c r="J296" s="19">
        <v>30619</v>
      </c>
      <c r="K296" s="19">
        <v>46530</v>
      </c>
      <c r="L296" s="19">
        <v>73219</v>
      </c>
      <c r="M296" s="19">
        <v>102310</v>
      </c>
      <c r="N296" s="19">
        <v>127690</v>
      </c>
      <c r="O296" s="19">
        <v>150790</v>
      </c>
      <c r="P296" s="19">
        <v>164170</v>
      </c>
      <c r="Q296" s="19">
        <v>222480</v>
      </c>
      <c r="R296" s="19">
        <v>297300</v>
      </c>
      <c r="S296" s="19">
        <v>366740</v>
      </c>
      <c r="T296" s="19">
        <v>429800</v>
      </c>
      <c r="U296" s="19">
        <v>489460</v>
      </c>
      <c r="V296" s="19">
        <v>549190</v>
      </c>
      <c r="W296" s="19">
        <v>601200</v>
      </c>
      <c r="X296" s="19">
        <v>649220</v>
      </c>
      <c r="Y296" s="19">
        <v>696080</v>
      </c>
      <c r="Z296" s="19">
        <v>734480</v>
      </c>
      <c r="AA296" s="19">
        <v>769670</v>
      </c>
      <c r="AB296" s="19">
        <v>803400</v>
      </c>
      <c r="AC296" s="19">
        <v>828670</v>
      </c>
      <c r="AD296" s="19">
        <v>850710</v>
      </c>
      <c r="AE296" s="19">
        <v>872090</v>
      </c>
      <c r="AF296" s="19">
        <v>886560</v>
      </c>
      <c r="AG296" s="19">
        <v>899170</v>
      </c>
      <c r="AH296" s="19">
        <v>912790</v>
      </c>
      <c r="AI296" s="19">
        <v>921490</v>
      </c>
      <c r="AJ296" s="19">
        <v>929930</v>
      </c>
      <c r="AK296" s="19">
        <v>940980</v>
      </c>
      <c r="AL296" s="19">
        <v>948450</v>
      </c>
      <c r="AM296" s="19">
        <v>956000</v>
      </c>
      <c r="AN296" s="19">
        <v>966510</v>
      </c>
      <c r="AO296" s="19">
        <v>974340</v>
      </c>
    </row>
    <row r="297" spans="1:41" x14ac:dyDescent="0.3">
      <c r="B297" s="19">
        <v>1</v>
      </c>
      <c r="C297" s="19" t="s">
        <v>152</v>
      </c>
      <c r="D297" s="19" t="s">
        <v>51</v>
      </c>
      <c r="E297" s="19" t="s">
        <v>46</v>
      </c>
      <c r="F297" s="19">
        <v>220.8</v>
      </c>
      <c r="G297" s="19">
        <v>454.97</v>
      </c>
      <c r="H297" s="19">
        <v>853.14</v>
      </c>
      <c r="I297" s="19">
        <v>1539.8</v>
      </c>
      <c r="J297" s="19">
        <v>2302.9</v>
      </c>
      <c r="K297" s="19">
        <v>2374.8000000000002</v>
      </c>
      <c r="L297" s="19">
        <v>3187.6</v>
      </c>
      <c r="M297" s="19">
        <v>4281.6000000000004</v>
      </c>
      <c r="N297" s="19">
        <v>5167.6000000000004</v>
      </c>
      <c r="O297" s="19">
        <v>6311.9</v>
      </c>
      <c r="P297" s="19">
        <v>6477</v>
      </c>
      <c r="Q297" s="19">
        <v>10681</v>
      </c>
      <c r="R297" s="19">
        <v>17701</v>
      </c>
      <c r="S297" s="19">
        <v>32148</v>
      </c>
      <c r="T297" s="19">
        <v>37163</v>
      </c>
      <c r="U297" s="19">
        <v>38546</v>
      </c>
      <c r="V297" s="19">
        <v>38820</v>
      </c>
      <c r="W297" s="19">
        <v>37723</v>
      </c>
      <c r="X297" s="19">
        <v>36191</v>
      </c>
      <c r="Y297" s="19">
        <v>35183</v>
      </c>
      <c r="Z297" s="19">
        <v>35193</v>
      </c>
      <c r="AA297" s="19">
        <v>34433</v>
      </c>
      <c r="AB297" s="19">
        <v>33365</v>
      </c>
      <c r="AC297" s="19">
        <v>33563</v>
      </c>
      <c r="AD297" s="19">
        <v>33130</v>
      </c>
      <c r="AE297" s="19">
        <v>32238</v>
      </c>
      <c r="AF297" s="19">
        <v>32804</v>
      </c>
      <c r="AG297" s="19">
        <v>33206</v>
      </c>
      <c r="AH297" s="19">
        <v>32896</v>
      </c>
      <c r="AI297" s="19">
        <v>33829</v>
      </c>
      <c r="AJ297" s="19">
        <v>34456</v>
      </c>
      <c r="AK297" s="19">
        <v>34138</v>
      </c>
      <c r="AL297" s="19">
        <v>34828</v>
      </c>
      <c r="AM297" s="19">
        <v>35350</v>
      </c>
      <c r="AN297" s="19">
        <v>34886</v>
      </c>
      <c r="AO297" s="19">
        <v>35235</v>
      </c>
    </row>
    <row r="298" spans="1:41" x14ac:dyDescent="0.3">
      <c r="B298" s="19">
        <v>1</v>
      </c>
      <c r="C298" s="19" t="s">
        <v>152</v>
      </c>
      <c r="D298" s="19" t="s">
        <v>52</v>
      </c>
      <c r="E298" s="19" t="s">
        <v>42</v>
      </c>
      <c r="F298" s="19">
        <v>46098</v>
      </c>
      <c r="G298" s="19">
        <v>111180</v>
      </c>
      <c r="H298" s="19">
        <v>241370</v>
      </c>
      <c r="I298" s="19">
        <v>465800</v>
      </c>
      <c r="J298" s="19">
        <v>770800</v>
      </c>
      <c r="K298" s="19">
        <v>1132800</v>
      </c>
      <c r="L298" s="19">
        <v>1643400</v>
      </c>
      <c r="M298" s="19">
        <v>2186000</v>
      </c>
      <c r="N298" s="19">
        <v>2739200</v>
      </c>
      <c r="O298" s="19">
        <v>3243900</v>
      </c>
      <c r="P298" s="19">
        <v>3728200</v>
      </c>
      <c r="Q298" s="19">
        <v>4520100</v>
      </c>
      <c r="R298" s="19">
        <v>5349100</v>
      </c>
      <c r="S298" s="19">
        <v>6101400</v>
      </c>
      <c r="T298" s="19">
        <v>6914500</v>
      </c>
      <c r="U298" s="19">
        <v>7753700</v>
      </c>
      <c r="V298" s="19">
        <v>8609000</v>
      </c>
      <c r="W298" s="19">
        <v>9555100</v>
      </c>
      <c r="X298" s="19">
        <v>10440000</v>
      </c>
      <c r="Y298" s="19">
        <v>11151000</v>
      </c>
      <c r="Z298" s="19">
        <v>11777000</v>
      </c>
      <c r="AA298" s="19">
        <v>12369000</v>
      </c>
      <c r="AB298" s="19">
        <v>12839000</v>
      </c>
      <c r="AC298" s="19">
        <v>13221000</v>
      </c>
      <c r="AD298" s="19">
        <v>13507000</v>
      </c>
      <c r="AE298" s="19">
        <v>13770000</v>
      </c>
      <c r="AF298" s="19">
        <v>13923000</v>
      </c>
      <c r="AG298" s="19">
        <v>14038000</v>
      </c>
      <c r="AH298" s="19">
        <v>14144000</v>
      </c>
      <c r="AI298" s="19">
        <v>14188000</v>
      </c>
      <c r="AJ298" s="19">
        <v>14237000</v>
      </c>
      <c r="AK298" s="19">
        <v>14315000</v>
      </c>
      <c r="AL298" s="19">
        <v>14354000</v>
      </c>
      <c r="AM298" s="19">
        <v>14393000</v>
      </c>
      <c r="AN298" s="19">
        <v>14465000</v>
      </c>
      <c r="AO298" s="19">
        <v>14506000</v>
      </c>
    </row>
    <row r="299" spans="1:41" x14ac:dyDescent="0.3">
      <c r="B299" s="19">
        <v>1</v>
      </c>
      <c r="C299" s="19" t="s">
        <v>152</v>
      </c>
      <c r="D299" s="19" t="s">
        <v>52</v>
      </c>
      <c r="E299" s="19" t="s">
        <v>44</v>
      </c>
      <c r="F299" s="19">
        <v>350.69</v>
      </c>
      <c r="G299" s="19">
        <v>802.22</v>
      </c>
      <c r="H299" s="19">
        <v>1467.4</v>
      </c>
      <c r="I299" s="19">
        <v>2251.5</v>
      </c>
      <c r="J299" s="19">
        <v>2999.7</v>
      </c>
      <c r="K299" s="19">
        <v>3402.2</v>
      </c>
      <c r="L299" s="19">
        <v>3922.2</v>
      </c>
      <c r="M299" s="19">
        <v>4428.6000000000004</v>
      </c>
      <c r="N299" s="19">
        <v>5285.7</v>
      </c>
      <c r="O299" s="19">
        <v>6252.4</v>
      </c>
      <c r="P299" s="19">
        <v>7505.5</v>
      </c>
      <c r="Q299" s="19">
        <v>8291.6</v>
      </c>
      <c r="R299" s="19">
        <v>9129.7999999999993</v>
      </c>
      <c r="S299" s="19">
        <v>9456.5</v>
      </c>
      <c r="T299" s="19">
        <v>9910.7000000000007</v>
      </c>
      <c r="U299" s="19">
        <v>10097</v>
      </c>
      <c r="V299" s="19">
        <v>10246</v>
      </c>
      <c r="W299" s="19">
        <v>10596</v>
      </c>
      <c r="X299" s="19">
        <v>10823</v>
      </c>
      <c r="Y299" s="19">
        <v>10858</v>
      </c>
      <c r="Z299" s="19">
        <v>10795</v>
      </c>
      <c r="AA299" s="19">
        <v>10726</v>
      </c>
      <c r="AB299" s="19">
        <v>10563</v>
      </c>
      <c r="AC299" s="19">
        <v>10329</v>
      </c>
      <c r="AD299" s="19">
        <v>10071</v>
      </c>
      <c r="AE299" s="19">
        <v>10040</v>
      </c>
      <c r="AF299" s="19">
        <v>9992.5</v>
      </c>
      <c r="AG299" s="19">
        <v>9945.9</v>
      </c>
      <c r="AH299" s="19">
        <v>9910.1</v>
      </c>
      <c r="AI299" s="19">
        <v>9870.5</v>
      </c>
      <c r="AJ299" s="19">
        <v>9864.1</v>
      </c>
      <c r="AK299" s="19">
        <v>9882.9</v>
      </c>
      <c r="AL299" s="19">
        <v>9901</v>
      </c>
      <c r="AM299" s="19">
        <v>9925.2000000000007</v>
      </c>
      <c r="AN299" s="19">
        <v>9960.5</v>
      </c>
      <c r="AO299" s="19">
        <v>9985.6</v>
      </c>
    </row>
    <row r="300" spans="1:41" x14ac:dyDescent="0.3">
      <c r="B300" s="19">
        <v>1</v>
      </c>
      <c r="C300" s="19" t="s">
        <v>152</v>
      </c>
      <c r="D300" s="19" t="s">
        <v>52</v>
      </c>
      <c r="E300" s="19" t="s">
        <v>45</v>
      </c>
      <c r="F300" s="19">
        <v>1278</v>
      </c>
      <c r="G300" s="19">
        <v>3136.7</v>
      </c>
      <c r="H300" s="19">
        <v>7951.5</v>
      </c>
      <c r="I300" s="19">
        <v>17408</v>
      </c>
      <c r="J300" s="19">
        <v>30968</v>
      </c>
      <c r="K300" s="19">
        <v>45766</v>
      </c>
      <c r="L300" s="19">
        <v>70602</v>
      </c>
      <c r="M300" s="19">
        <v>98555</v>
      </c>
      <c r="N300" s="19">
        <v>124360</v>
      </c>
      <c r="O300" s="19">
        <v>147440</v>
      </c>
      <c r="P300" s="19">
        <v>164350</v>
      </c>
      <c r="Q300" s="19">
        <v>213340</v>
      </c>
      <c r="R300" s="19">
        <v>266980</v>
      </c>
      <c r="S300" s="19">
        <v>323650</v>
      </c>
      <c r="T300" s="19">
        <v>384980</v>
      </c>
      <c r="U300" s="19">
        <v>445800</v>
      </c>
      <c r="V300" s="19">
        <v>505250</v>
      </c>
      <c r="W300" s="19">
        <v>570060</v>
      </c>
      <c r="X300" s="19">
        <v>632010</v>
      </c>
      <c r="Y300" s="19">
        <v>686260</v>
      </c>
      <c r="Z300" s="19">
        <v>734030</v>
      </c>
      <c r="AA300" s="19">
        <v>779320</v>
      </c>
      <c r="AB300" s="19">
        <v>818010</v>
      </c>
      <c r="AC300" s="19">
        <v>848970</v>
      </c>
      <c r="AD300" s="19">
        <v>876550</v>
      </c>
      <c r="AE300" s="19">
        <v>900190</v>
      </c>
      <c r="AF300" s="19">
        <v>916440</v>
      </c>
      <c r="AG300" s="19">
        <v>930130</v>
      </c>
      <c r="AH300" s="19">
        <v>943330</v>
      </c>
      <c r="AI300" s="19">
        <v>951980</v>
      </c>
      <c r="AJ300" s="19">
        <v>960750</v>
      </c>
      <c r="AK300" s="19">
        <v>971700</v>
      </c>
      <c r="AL300" s="19">
        <v>979710</v>
      </c>
      <c r="AM300" s="19">
        <v>987770</v>
      </c>
      <c r="AN300" s="19">
        <v>998400</v>
      </c>
      <c r="AO300" s="19">
        <v>1006800</v>
      </c>
    </row>
    <row r="301" spans="1:41" x14ac:dyDescent="0.3">
      <c r="B301" s="19">
        <v>1</v>
      </c>
      <c r="C301" s="19" t="s">
        <v>152</v>
      </c>
      <c r="D301" s="19" t="s">
        <v>52</v>
      </c>
      <c r="E301" s="19" t="s">
        <v>46</v>
      </c>
      <c r="F301" s="19">
        <v>40.694000000000003</v>
      </c>
      <c r="G301" s="19">
        <v>132.04</v>
      </c>
      <c r="H301" s="19">
        <v>378.79</v>
      </c>
      <c r="I301" s="19">
        <v>932.23</v>
      </c>
      <c r="J301" s="19">
        <v>1830.5</v>
      </c>
      <c r="K301" s="19">
        <v>1913.1</v>
      </c>
      <c r="L301" s="19">
        <v>2376.9</v>
      </c>
      <c r="M301" s="19">
        <v>2905.4</v>
      </c>
      <c r="N301" s="19">
        <v>3422.7</v>
      </c>
      <c r="O301" s="19">
        <v>3834.3</v>
      </c>
      <c r="P301" s="19">
        <v>4357</v>
      </c>
      <c r="Q301" s="19">
        <v>4803.2</v>
      </c>
      <c r="R301" s="19">
        <v>5175.7</v>
      </c>
      <c r="S301" s="19">
        <v>5377.9</v>
      </c>
      <c r="T301" s="19">
        <v>5599.4</v>
      </c>
      <c r="U301" s="19">
        <v>5844.7</v>
      </c>
      <c r="V301" s="19">
        <v>6228.7</v>
      </c>
      <c r="W301" s="19">
        <v>6468.7</v>
      </c>
      <c r="X301" s="19">
        <v>6625.9</v>
      </c>
      <c r="Y301" s="19">
        <v>6681.6</v>
      </c>
      <c r="Z301" s="19">
        <v>6678</v>
      </c>
      <c r="AA301" s="19">
        <v>6654.3</v>
      </c>
      <c r="AB301" s="19">
        <v>6550</v>
      </c>
      <c r="AC301" s="19">
        <v>6360.8</v>
      </c>
      <c r="AD301" s="19">
        <v>6140</v>
      </c>
      <c r="AE301" s="19">
        <v>6135</v>
      </c>
      <c r="AF301" s="19">
        <v>6094.4</v>
      </c>
      <c r="AG301" s="19">
        <v>6047.9</v>
      </c>
      <c r="AH301" s="19">
        <v>6001.6</v>
      </c>
      <c r="AI301" s="19">
        <v>5922.4</v>
      </c>
      <c r="AJ301" s="19">
        <v>5836.5</v>
      </c>
      <c r="AK301" s="19">
        <v>5758.9</v>
      </c>
      <c r="AL301" s="19">
        <v>5656.5</v>
      </c>
      <c r="AM301" s="19">
        <v>5550.6</v>
      </c>
      <c r="AN301" s="19">
        <v>5458.5</v>
      </c>
      <c r="AO301" s="19">
        <v>5351.5</v>
      </c>
    </row>
    <row r="302" spans="1:41" x14ac:dyDescent="0.3">
      <c r="B302" s="19">
        <v>1</v>
      </c>
      <c r="C302" s="19" t="s">
        <v>152</v>
      </c>
      <c r="D302" s="19" t="s">
        <v>53</v>
      </c>
      <c r="E302" s="19" t="s">
        <v>42</v>
      </c>
      <c r="F302" s="19">
        <v>83595</v>
      </c>
      <c r="G302" s="19">
        <v>211700</v>
      </c>
      <c r="H302" s="19">
        <v>469230</v>
      </c>
      <c r="I302" s="19">
        <v>922720</v>
      </c>
      <c r="J302" s="19">
        <v>1534100</v>
      </c>
      <c r="K302" s="19">
        <v>2288000</v>
      </c>
      <c r="L302" s="19">
        <v>3343300</v>
      </c>
      <c r="M302" s="19">
        <v>4376600</v>
      </c>
      <c r="N302" s="19">
        <v>5398100</v>
      </c>
      <c r="O302" s="19">
        <v>6382000</v>
      </c>
      <c r="P302" s="19">
        <v>7143000</v>
      </c>
      <c r="Q302" s="19">
        <v>8856800</v>
      </c>
      <c r="R302" s="19">
        <v>10990000</v>
      </c>
      <c r="S302" s="19">
        <v>11719000</v>
      </c>
      <c r="T302" s="19">
        <v>13259000</v>
      </c>
      <c r="U302" s="19">
        <v>14675000</v>
      </c>
      <c r="V302" s="19">
        <v>15882000</v>
      </c>
      <c r="W302" s="19">
        <v>17111000</v>
      </c>
      <c r="X302" s="19">
        <v>18166000</v>
      </c>
      <c r="Y302" s="19">
        <v>19032000</v>
      </c>
      <c r="Z302" s="19">
        <v>19810000</v>
      </c>
      <c r="AA302" s="19">
        <v>20484000</v>
      </c>
      <c r="AB302" s="19">
        <v>21109000</v>
      </c>
      <c r="AC302" s="19">
        <v>21580000</v>
      </c>
      <c r="AD302" s="19">
        <v>21998000</v>
      </c>
      <c r="AE302" s="19">
        <v>22348000</v>
      </c>
      <c r="AF302" s="19">
        <v>22560000</v>
      </c>
      <c r="AG302" s="19">
        <v>22735000</v>
      </c>
      <c r="AH302" s="19">
        <v>22917000</v>
      </c>
      <c r="AI302" s="19">
        <v>23008000</v>
      </c>
      <c r="AJ302" s="19">
        <v>23101000</v>
      </c>
      <c r="AK302" s="19">
        <v>23239000</v>
      </c>
      <c r="AL302" s="19">
        <v>23314000</v>
      </c>
      <c r="AM302" s="19">
        <v>23391000</v>
      </c>
      <c r="AN302" s="19">
        <v>23520000</v>
      </c>
      <c r="AO302" s="19">
        <v>23602000</v>
      </c>
    </row>
    <row r="303" spans="1:41" x14ac:dyDescent="0.3">
      <c r="B303" s="19">
        <v>1</v>
      </c>
      <c r="C303" s="19" t="s">
        <v>152</v>
      </c>
      <c r="D303" s="19" t="s">
        <v>53</v>
      </c>
      <c r="E303" s="19" t="s">
        <v>44</v>
      </c>
      <c r="F303" s="19">
        <v>599.9</v>
      </c>
      <c r="G303" s="19">
        <v>1391.5</v>
      </c>
      <c r="H303" s="19">
        <v>2405.6999999999998</v>
      </c>
      <c r="I303" s="19">
        <v>3394.2</v>
      </c>
      <c r="J303" s="19">
        <v>3930.6</v>
      </c>
      <c r="K303" s="19">
        <v>4096.8999999999996</v>
      </c>
      <c r="L303" s="19">
        <v>4371</v>
      </c>
      <c r="M303" s="19">
        <v>4940.2</v>
      </c>
      <c r="N303" s="19">
        <v>6021.8</v>
      </c>
      <c r="O303" s="19">
        <v>7472.1</v>
      </c>
      <c r="P303" s="19">
        <v>8385.2000000000007</v>
      </c>
      <c r="Q303" s="19">
        <v>10382</v>
      </c>
      <c r="R303" s="19">
        <v>13770</v>
      </c>
      <c r="S303" s="19">
        <v>34790</v>
      </c>
      <c r="T303" s="19">
        <v>43645</v>
      </c>
      <c r="U303" s="19">
        <v>48250</v>
      </c>
      <c r="V303" s="19">
        <v>49088</v>
      </c>
      <c r="W303" s="19">
        <v>48455</v>
      </c>
      <c r="X303" s="19">
        <v>48013</v>
      </c>
      <c r="Y303" s="19">
        <v>47687</v>
      </c>
      <c r="Z303" s="19">
        <v>47639</v>
      </c>
      <c r="AA303" s="19">
        <v>47839</v>
      </c>
      <c r="AB303" s="19">
        <v>48336</v>
      </c>
      <c r="AC303" s="19">
        <v>48784</v>
      </c>
      <c r="AD303" s="19">
        <v>49356</v>
      </c>
      <c r="AE303" s="19">
        <v>50053</v>
      </c>
      <c r="AF303" s="19">
        <v>50838</v>
      </c>
      <c r="AG303" s="19">
        <v>51739</v>
      </c>
      <c r="AH303" s="19">
        <v>52763</v>
      </c>
      <c r="AI303" s="19">
        <v>53728</v>
      </c>
      <c r="AJ303" s="19">
        <v>54518</v>
      </c>
      <c r="AK303" s="19">
        <v>55287</v>
      </c>
      <c r="AL303" s="19">
        <v>55957</v>
      </c>
      <c r="AM303" s="19">
        <v>56608</v>
      </c>
      <c r="AN303" s="19">
        <v>57299</v>
      </c>
      <c r="AO303" s="19">
        <v>57968</v>
      </c>
    </row>
    <row r="304" spans="1:41" x14ac:dyDescent="0.3">
      <c r="B304" s="19">
        <v>1</v>
      </c>
      <c r="C304" s="19" t="s">
        <v>152</v>
      </c>
      <c r="D304" s="19" t="s">
        <v>53</v>
      </c>
      <c r="E304" s="19" t="s">
        <v>45</v>
      </c>
      <c r="F304" s="19">
        <v>1759.1</v>
      </c>
      <c r="G304" s="19">
        <v>3780.6</v>
      </c>
      <c r="H304" s="19">
        <v>8269.7000000000007</v>
      </c>
      <c r="I304" s="19">
        <v>17416</v>
      </c>
      <c r="J304" s="19">
        <v>31026</v>
      </c>
      <c r="K304" s="19">
        <v>46805</v>
      </c>
      <c r="L304" s="19">
        <v>73365</v>
      </c>
      <c r="M304" s="19">
        <v>102450</v>
      </c>
      <c r="N304" s="19">
        <v>128360</v>
      </c>
      <c r="O304" s="19">
        <v>152480</v>
      </c>
      <c r="P304" s="19">
        <v>167330</v>
      </c>
      <c r="Q304" s="19">
        <v>222630</v>
      </c>
      <c r="R304" s="19">
        <v>297300</v>
      </c>
      <c r="S304" s="19">
        <v>366740</v>
      </c>
      <c r="T304" s="19">
        <v>429800</v>
      </c>
      <c r="U304" s="19">
        <v>489460</v>
      </c>
      <c r="V304" s="19">
        <v>549190</v>
      </c>
      <c r="W304" s="19">
        <v>601200</v>
      </c>
      <c r="X304" s="19">
        <v>649220</v>
      </c>
      <c r="Y304" s="19">
        <v>696080</v>
      </c>
      <c r="Z304" s="19">
        <v>734480</v>
      </c>
      <c r="AA304" s="19">
        <v>769670</v>
      </c>
      <c r="AB304" s="19">
        <v>803400</v>
      </c>
      <c r="AC304" s="19">
        <v>828670</v>
      </c>
      <c r="AD304" s="19">
        <v>850710</v>
      </c>
      <c r="AE304" s="19">
        <v>872090</v>
      </c>
      <c r="AF304" s="19">
        <v>886560</v>
      </c>
      <c r="AG304" s="19">
        <v>899170</v>
      </c>
      <c r="AH304" s="19">
        <v>912790</v>
      </c>
      <c r="AI304" s="19">
        <v>921490</v>
      </c>
      <c r="AJ304" s="19">
        <v>929930</v>
      </c>
      <c r="AK304" s="19">
        <v>940980</v>
      </c>
      <c r="AL304" s="19">
        <v>948450</v>
      </c>
      <c r="AM304" s="19">
        <v>956000</v>
      </c>
      <c r="AN304" s="19">
        <v>966510</v>
      </c>
      <c r="AO304" s="19">
        <v>974340</v>
      </c>
    </row>
    <row r="305" spans="2:41" x14ac:dyDescent="0.3">
      <c r="B305" s="19">
        <v>1</v>
      </c>
      <c r="C305" s="19" t="s">
        <v>152</v>
      </c>
      <c r="D305" s="19" t="s">
        <v>53</v>
      </c>
      <c r="E305" s="19" t="s">
        <v>46</v>
      </c>
      <c r="F305" s="19">
        <v>263.42</v>
      </c>
      <c r="G305" s="19">
        <v>540.34</v>
      </c>
      <c r="H305" s="19">
        <v>1040.0999999999999</v>
      </c>
      <c r="I305" s="19">
        <v>1948</v>
      </c>
      <c r="J305" s="19">
        <v>3056.8</v>
      </c>
      <c r="K305" s="19">
        <v>3320.7</v>
      </c>
      <c r="L305" s="19">
        <v>4651.6000000000004</v>
      </c>
      <c r="M305" s="19">
        <v>6293.7</v>
      </c>
      <c r="N305" s="19">
        <v>7564</v>
      </c>
      <c r="O305" s="19">
        <v>9124.6</v>
      </c>
      <c r="P305" s="19">
        <v>9079.4</v>
      </c>
      <c r="Q305" s="19">
        <v>15987</v>
      </c>
      <c r="R305" s="19">
        <v>26193</v>
      </c>
      <c r="S305" s="19">
        <v>44402</v>
      </c>
      <c r="T305" s="19">
        <v>50424</v>
      </c>
      <c r="U305" s="19">
        <v>50201</v>
      </c>
      <c r="V305" s="19">
        <v>48494</v>
      </c>
      <c r="W305" s="19">
        <v>45754</v>
      </c>
      <c r="X305" s="19">
        <v>43213</v>
      </c>
      <c r="Y305" s="19">
        <v>42025</v>
      </c>
      <c r="Z305" s="19">
        <v>41993</v>
      </c>
      <c r="AA305" s="19">
        <v>41131</v>
      </c>
      <c r="AB305" s="19">
        <v>39958</v>
      </c>
      <c r="AC305" s="19">
        <v>40181</v>
      </c>
      <c r="AD305" s="19">
        <v>39729</v>
      </c>
      <c r="AE305" s="19">
        <v>38794</v>
      </c>
      <c r="AF305" s="19">
        <v>39483</v>
      </c>
      <c r="AG305" s="19">
        <v>40003</v>
      </c>
      <c r="AH305" s="19">
        <v>39755</v>
      </c>
      <c r="AI305" s="19">
        <v>40860</v>
      </c>
      <c r="AJ305" s="19">
        <v>41566</v>
      </c>
      <c r="AK305" s="19">
        <v>41204</v>
      </c>
      <c r="AL305" s="19">
        <v>41939</v>
      </c>
      <c r="AM305" s="19">
        <v>42487</v>
      </c>
      <c r="AN305" s="19">
        <v>41957</v>
      </c>
      <c r="AO305" s="19">
        <v>42311</v>
      </c>
    </row>
    <row r="306" spans="2:41" x14ac:dyDescent="0.3">
      <c r="B306" s="19">
        <v>1</v>
      </c>
      <c r="C306" s="19" t="s">
        <v>152</v>
      </c>
      <c r="D306" s="19" t="s">
        <v>54</v>
      </c>
      <c r="E306" s="19" t="s">
        <v>42</v>
      </c>
      <c r="F306" s="19">
        <v>54888</v>
      </c>
      <c r="G306" s="19">
        <v>132490</v>
      </c>
      <c r="H306" s="19">
        <v>290780</v>
      </c>
      <c r="I306" s="19">
        <v>566400</v>
      </c>
      <c r="J306" s="19">
        <v>944490</v>
      </c>
      <c r="K306" s="19">
        <v>1394600</v>
      </c>
      <c r="L306" s="19">
        <v>2053700</v>
      </c>
      <c r="M306" s="19">
        <v>2728600</v>
      </c>
      <c r="N306" s="19">
        <v>3428400</v>
      </c>
      <c r="O306" s="19">
        <v>4060300</v>
      </c>
      <c r="P306" s="19">
        <v>4651500</v>
      </c>
      <c r="Q306" s="19">
        <v>5649800</v>
      </c>
      <c r="R306" s="19">
        <v>6679700</v>
      </c>
      <c r="S306" s="19">
        <v>7591100</v>
      </c>
      <c r="T306" s="19">
        <v>8501300</v>
      </c>
      <c r="U306" s="19">
        <v>9354700</v>
      </c>
      <c r="V306" s="19">
        <v>10277000</v>
      </c>
      <c r="W306" s="19">
        <v>11269000</v>
      </c>
      <c r="X306" s="19">
        <v>12184000</v>
      </c>
      <c r="Y306" s="19">
        <v>12919000</v>
      </c>
      <c r="Z306" s="19">
        <v>13536000</v>
      </c>
      <c r="AA306" s="19">
        <v>14119000</v>
      </c>
      <c r="AB306" s="19">
        <v>14597000</v>
      </c>
      <c r="AC306" s="19">
        <v>14966000</v>
      </c>
      <c r="AD306" s="19">
        <v>15225000</v>
      </c>
      <c r="AE306" s="19">
        <v>15471000</v>
      </c>
      <c r="AF306" s="19">
        <v>15604000</v>
      </c>
      <c r="AG306" s="19">
        <v>15705000</v>
      </c>
      <c r="AH306" s="19">
        <v>15802000</v>
      </c>
      <c r="AI306" s="19">
        <v>15806000</v>
      </c>
      <c r="AJ306" s="19">
        <v>15851000</v>
      </c>
      <c r="AK306" s="19">
        <v>15932000</v>
      </c>
      <c r="AL306" s="19">
        <v>15973000</v>
      </c>
      <c r="AM306" s="19">
        <v>16016000</v>
      </c>
      <c r="AN306" s="19">
        <v>16096000</v>
      </c>
      <c r="AO306" s="19">
        <v>16144000</v>
      </c>
    </row>
    <row r="307" spans="2:41" x14ac:dyDescent="0.3">
      <c r="B307" s="19">
        <v>1</v>
      </c>
      <c r="C307" s="19" t="s">
        <v>152</v>
      </c>
      <c r="D307" s="19" t="s">
        <v>54</v>
      </c>
      <c r="E307" s="19" t="s">
        <v>44</v>
      </c>
      <c r="F307" s="19">
        <v>439.43</v>
      </c>
      <c r="G307" s="19">
        <v>981.52</v>
      </c>
      <c r="H307" s="19">
        <v>1833.9</v>
      </c>
      <c r="I307" s="19">
        <v>2971.2</v>
      </c>
      <c r="J307" s="19">
        <v>4161</v>
      </c>
      <c r="K307" s="19">
        <v>5794.7</v>
      </c>
      <c r="L307" s="19">
        <v>7080.5</v>
      </c>
      <c r="M307" s="19">
        <v>8086.7</v>
      </c>
      <c r="N307" s="19">
        <v>9629.1</v>
      </c>
      <c r="O307" s="19">
        <v>11423</v>
      </c>
      <c r="P307" s="19">
        <v>13756</v>
      </c>
      <c r="Q307" s="19">
        <v>14922</v>
      </c>
      <c r="R307" s="19">
        <v>16128</v>
      </c>
      <c r="S307" s="19">
        <v>16208</v>
      </c>
      <c r="T307" s="19">
        <v>16480</v>
      </c>
      <c r="U307" s="19">
        <v>16564</v>
      </c>
      <c r="V307" s="19">
        <v>16542</v>
      </c>
      <c r="W307" s="19">
        <v>16866</v>
      </c>
      <c r="X307" s="19">
        <v>16955</v>
      </c>
      <c r="Y307" s="19">
        <v>16676</v>
      </c>
      <c r="Z307" s="19">
        <v>16235</v>
      </c>
      <c r="AA307" s="19">
        <v>15786</v>
      </c>
      <c r="AB307" s="19">
        <v>15242</v>
      </c>
      <c r="AC307" s="19">
        <v>14603</v>
      </c>
      <c r="AD307" s="19">
        <v>13922</v>
      </c>
      <c r="AE307" s="19">
        <v>13650</v>
      </c>
      <c r="AF307" s="19">
        <v>13389</v>
      </c>
      <c r="AG307" s="19">
        <v>13168</v>
      </c>
      <c r="AH307" s="19">
        <v>12997</v>
      </c>
      <c r="AI307" s="19">
        <v>12850</v>
      </c>
      <c r="AJ307" s="19">
        <v>12770</v>
      </c>
      <c r="AK307" s="19">
        <v>12742</v>
      </c>
      <c r="AL307" s="19">
        <v>12733</v>
      </c>
      <c r="AM307" s="19">
        <v>12750</v>
      </c>
      <c r="AN307" s="19">
        <v>12787</v>
      </c>
      <c r="AO307" s="19">
        <v>12815</v>
      </c>
    </row>
    <row r="308" spans="2:41" x14ac:dyDescent="0.3">
      <c r="B308" s="19">
        <v>1</v>
      </c>
      <c r="C308" s="19" t="s">
        <v>152</v>
      </c>
      <c r="D308" s="19" t="s">
        <v>54</v>
      </c>
      <c r="E308" s="19" t="s">
        <v>45</v>
      </c>
      <c r="F308" s="19">
        <v>1278</v>
      </c>
      <c r="G308" s="19">
        <v>3136.7</v>
      </c>
      <c r="H308" s="19">
        <v>7951.5</v>
      </c>
      <c r="I308" s="19">
        <v>17408</v>
      </c>
      <c r="J308" s="19">
        <v>30968</v>
      </c>
      <c r="K308" s="19">
        <v>45766</v>
      </c>
      <c r="L308" s="19">
        <v>70602</v>
      </c>
      <c r="M308" s="19">
        <v>98555</v>
      </c>
      <c r="N308" s="19">
        <v>124360</v>
      </c>
      <c r="O308" s="19">
        <v>147440</v>
      </c>
      <c r="P308" s="19">
        <v>164350</v>
      </c>
      <c r="Q308" s="19">
        <v>213340</v>
      </c>
      <c r="R308" s="19">
        <v>266980</v>
      </c>
      <c r="S308" s="19">
        <v>323650</v>
      </c>
      <c r="T308" s="19">
        <v>384980</v>
      </c>
      <c r="U308" s="19">
        <v>445800</v>
      </c>
      <c r="V308" s="19">
        <v>505250</v>
      </c>
      <c r="W308" s="19">
        <v>570060</v>
      </c>
      <c r="X308" s="19">
        <v>632010</v>
      </c>
      <c r="Y308" s="19">
        <v>686260</v>
      </c>
      <c r="Z308" s="19">
        <v>734030</v>
      </c>
      <c r="AA308" s="19">
        <v>779320</v>
      </c>
      <c r="AB308" s="19">
        <v>818010</v>
      </c>
      <c r="AC308" s="19">
        <v>848970</v>
      </c>
      <c r="AD308" s="19">
        <v>876550</v>
      </c>
      <c r="AE308" s="19">
        <v>900190</v>
      </c>
      <c r="AF308" s="19">
        <v>916440</v>
      </c>
      <c r="AG308" s="19">
        <v>930130</v>
      </c>
      <c r="AH308" s="19">
        <v>943330</v>
      </c>
      <c r="AI308" s="19">
        <v>951980</v>
      </c>
      <c r="AJ308" s="19">
        <v>960750</v>
      </c>
      <c r="AK308" s="19">
        <v>971700</v>
      </c>
      <c r="AL308" s="19">
        <v>979710</v>
      </c>
      <c r="AM308" s="19">
        <v>987770</v>
      </c>
      <c r="AN308" s="19">
        <v>998400</v>
      </c>
      <c r="AO308" s="19">
        <v>1006800</v>
      </c>
    </row>
    <row r="309" spans="2:41" x14ac:dyDescent="0.3">
      <c r="B309" s="19">
        <v>1</v>
      </c>
      <c r="C309" s="19" t="s">
        <v>152</v>
      </c>
      <c r="D309" s="19" t="s">
        <v>54</v>
      </c>
      <c r="E309" s="19" t="s">
        <v>46</v>
      </c>
      <c r="F309" s="19">
        <v>58.509</v>
      </c>
      <c r="G309" s="19">
        <v>190.53</v>
      </c>
      <c r="H309" s="19">
        <v>568.59</v>
      </c>
      <c r="I309" s="19">
        <v>1455.1</v>
      </c>
      <c r="J309" s="19">
        <v>2911.9</v>
      </c>
      <c r="K309" s="19">
        <v>3351.5</v>
      </c>
      <c r="L309" s="19">
        <v>4181.3999999999996</v>
      </c>
      <c r="M309" s="19">
        <v>5057.3</v>
      </c>
      <c r="N309" s="19">
        <v>6018.4</v>
      </c>
      <c r="O309" s="19">
        <v>6829.6</v>
      </c>
      <c r="P309" s="19">
        <v>7842.3</v>
      </c>
      <c r="Q309" s="19">
        <v>8590.7999999999993</v>
      </c>
      <c r="R309" s="19">
        <v>9145.7000000000007</v>
      </c>
      <c r="S309" s="19">
        <v>9281.9</v>
      </c>
      <c r="T309" s="19">
        <v>9368.4</v>
      </c>
      <c r="U309" s="19">
        <v>9453.4</v>
      </c>
      <c r="V309" s="19">
        <v>9829.7999999999993</v>
      </c>
      <c r="W309" s="19">
        <v>9943.1</v>
      </c>
      <c r="X309" s="19">
        <v>9935.5</v>
      </c>
      <c r="Y309" s="19">
        <v>9797.7000000000007</v>
      </c>
      <c r="Z309" s="19">
        <v>9610.2999999999993</v>
      </c>
      <c r="AA309" s="19">
        <v>9427.9</v>
      </c>
      <c r="AB309" s="19">
        <v>9180</v>
      </c>
      <c r="AC309" s="19">
        <v>8865.2000000000007</v>
      </c>
      <c r="AD309" s="19">
        <v>8548.2000000000007</v>
      </c>
      <c r="AE309" s="19">
        <v>8481.7999999999993</v>
      </c>
      <c r="AF309" s="19">
        <v>8389</v>
      </c>
      <c r="AG309" s="19">
        <v>8307.6</v>
      </c>
      <c r="AH309" s="19">
        <v>8242.5</v>
      </c>
      <c r="AI309" s="19">
        <v>8144.4</v>
      </c>
      <c r="AJ309" s="19">
        <v>8046.6</v>
      </c>
      <c r="AK309" s="19">
        <v>7967.7</v>
      </c>
      <c r="AL309" s="19">
        <v>7859.4</v>
      </c>
      <c r="AM309" s="19">
        <v>7749.8</v>
      </c>
      <c r="AN309" s="19">
        <v>7662.3</v>
      </c>
      <c r="AO309" s="19">
        <v>7555.1</v>
      </c>
    </row>
    <row r="310" spans="2:41" x14ac:dyDescent="0.3">
      <c r="B310" s="19">
        <v>2</v>
      </c>
      <c r="C310" s="19" t="s">
        <v>152</v>
      </c>
      <c r="D310" s="19" t="s">
        <v>153</v>
      </c>
      <c r="E310" s="19" t="s">
        <v>42</v>
      </c>
      <c r="F310" s="19">
        <v>80850</v>
      </c>
      <c r="G310" s="19">
        <v>205200</v>
      </c>
      <c r="H310" s="19">
        <v>462120</v>
      </c>
      <c r="I310" s="19">
        <v>922900</v>
      </c>
      <c r="J310" s="19">
        <v>1548800</v>
      </c>
      <c r="K310" s="19">
        <v>2196900</v>
      </c>
      <c r="L310" s="19">
        <v>3114500</v>
      </c>
      <c r="M310" s="19">
        <v>4015200</v>
      </c>
      <c r="N310" s="19">
        <v>4885500</v>
      </c>
      <c r="O310" s="19">
        <v>5721800</v>
      </c>
      <c r="P310" s="19">
        <v>6334100</v>
      </c>
      <c r="Q310" s="19">
        <v>7941300</v>
      </c>
      <c r="R310" s="19">
        <v>9972200</v>
      </c>
      <c r="S310" s="19">
        <v>10390000</v>
      </c>
      <c r="T310" s="19">
        <v>11756000</v>
      </c>
      <c r="U310" s="19">
        <v>13003000</v>
      </c>
      <c r="V310" s="19">
        <v>14040000</v>
      </c>
      <c r="W310" s="19">
        <v>15100000</v>
      </c>
      <c r="X310" s="19">
        <v>16001000</v>
      </c>
      <c r="Y310" s="19">
        <v>16718000</v>
      </c>
      <c r="Z310" s="19">
        <v>17356000</v>
      </c>
      <c r="AA310" s="19">
        <v>17897000</v>
      </c>
      <c r="AB310" s="19">
        <v>18380000</v>
      </c>
      <c r="AC310" s="19">
        <v>18714000</v>
      </c>
      <c r="AD310" s="19">
        <v>18986000</v>
      </c>
      <c r="AE310" s="19">
        <v>19260000</v>
      </c>
      <c r="AF310" s="19">
        <v>19412000</v>
      </c>
      <c r="AG310" s="19">
        <v>19534000</v>
      </c>
      <c r="AH310" s="19">
        <v>19661000</v>
      </c>
      <c r="AI310" s="19">
        <v>19715000</v>
      </c>
      <c r="AJ310" s="19">
        <v>19771000</v>
      </c>
      <c r="AK310" s="19">
        <v>19866000</v>
      </c>
      <c r="AL310" s="19">
        <v>19910000</v>
      </c>
      <c r="AM310" s="19">
        <v>19955000</v>
      </c>
      <c r="AN310" s="19">
        <v>20043000</v>
      </c>
      <c r="AO310" s="19">
        <v>20093000</v>
      </c>
    </row>
    <row r="311" spans="2:41" x14ac:dyDescent="0.3">
      <c r="B311" s="19">
        <v>2</v>
      </c>
      <c r="C311" s="19" t="s">
        <v>152</v>
      </c>
      <c r="D311" s="19" t="s">
        <v>153</v>
      </c>
      <c r="E311" s="19" t="s">
        <v>44</v>
      </c>
      <c r="F311" s="19">
        <v>573.07000000000005</v>
      </c>
      <c r="G311" s="19">
        <v>1340.1</v>
      </c>
      <c r="H311" s="19">
        <v>2334.9</v>
      </c>
      <c r="I311" s="19">
        <v>3305.8</v>
      </c>
      <c r="J311" s="19">
        <v>3836.3</v>
      </c>
      <c r="K311" s="19">
        <v>4011.6</v>
      </c>
      <c r="L311" s="19">
        <v>4324.2</v>
      </c>
      <c r="M311" s="19">
        <v>4945.8999999999996</v>
      </c>
      <c r="N311" s="19">
        <v>6144.2</v>
      </c>
      <c r="O311" s="19">
        <v>7735.9</v>
      </c>
      <c r="P311" s="19">
        <v>8805.2999999999993</v>
      </c>
      <c r="Q311" s="19">
        <v>10810</v>
      </c>
      <c r="R311" s="19">
        <v>14161</v>
      </c>
      <c r="S311" s="19">
        <v>34800</v>
      </c>
      <c r="T311" s="19">
        <v>43451</v>
      </c>
      <c r="U311" s="19">
        <v>47900</v>
      </c>
      <c r="V311" s="19">
        <v>48613</v>
      </c>
      <c r="W311" s="19">
        <v>47923</v>
      </c>
      <c r="X311" s="19">
        <v>47425</v>
      </c>
      <c r="Y311" s="19">
        <v>47037</v>
      </c>
      <c r="Z311" s="19">
        <v>46927</v>
      </c>
      <c r="AA311" s="19">
        <v>47067</v>
      </c>
      <c r="AB311" s="19">
        <v>47508</v>
      </c>
      <c r="AC311" s="19">
        <v>47909</v>
      </c>
      <c r="AD311" s="19">
        <v>48439</v>
      </c>
      <c r="AE311" s="19">
        <v>49096</v>
      </c>
      <c r="AF311" s="19">
        <v>49847</v>
      </c>
      <c r="AG311" s="19">
        <v>50718</v>
      </c>
      <c r="AH311" s="19">
        <v>51712</v>
      </c>
      <c r="AI311" s="19">
        <v>52653</v>
      </c>
      <c r="AJ311" s="19">
        <v>53423</v>
      </c>
      <c r="AK311" s="19">
        <v>54174</v>
      </c>
      <c r="AL311" s="19">
        <v>54829</v>
      </c>
      <c r="AM311" s="19">
        <v>55466</v>
      </c>
      <c r="AN311" s="19">
        <v>56143</v>
      </c>
      <c r="AO311" s="19">
        <v>56798</v>
      </c>
    </row>
    <row r="312" spans="2:41" x14ac:dyDescent="0.3">
      <c r="B312" s="19">
        <v>2</v>
      </c>
      <c r="C312" s="19" t="s">
        <v>152</v>
      </c>
      <c r="D312" s="19" t="s">
        <v>153</v>
      </c>
      <c r="E312" s="19" t="s">
        <v>45</v>
      </c>
      <c r="F312" s="19">
        <v>849.11</v>
      </c>
      <c r="G312" s="19">
        <v>1824.9</v>
      </c>
      <c r="H312" s="19">
        <v>3991.7</v>
      </c>
      <c r="I312" s="19">
        <v>8406.6</v>
      </c>
      <c r="J312" s="19">
        <v>14976</v>
      </c>
      <c r="K312" s="19">
        <v>22593</v>
      </c>
      <c r="L312" s="19">
        <v>35413</v>
      </c>
      <c r="M312" s="19">
        <v>49452</v>
      </c>
      <c r="N312" s="19">
        <v>61958</v>
      </c>
      <c r="O312" s="19">
        <v>73602</v>
      </c>
      <c r="P312" s="19">
        <v>80769</v>
      </c>
      <c r="Q312" s="19">
        <v>107460</v>
      </c>
      <c r="R312" s="19">
        <v>143510</v>
      </c>
      <c r="S312" s="19">
        <v>177020</v>
      </c>
      <c r="T312" s="19">
        <v>207460</v>
      </c>
      <c r="U312" s="19">
        <v>236260</v>
      </c>
      <c r="V312" s="19">
        <v>265090</v>
      </c>
      <c r="W312" s="19">
        <v>290190</v>
      </c>
      <c r="X312" s="19">
        <v>313370</v>
      </c>
      <c r="Y312" s="19">
        <v>335990</v>
      </c>
      <c r="Z312" s="19">
        <v>354530</v>
      </c>
      <c r="AA312" s="19">
        <v>371510</v>
      </c>
      <c r="AB312" s="19">
        <v>387790</v>
      </c>
      <c r="AC312" s="19">
        <v>399990</v>
      </c>
      <c r="AD312" s="19">
        <v>410630</v>
      </c>
      <c r="AE312" s="19">
        <v>420950</v>
      </c>
      <c r="AF312" s="19">
        <v>427940</v>
      </c>
      <c r="AG312" s="19">
        <v>434020</v>
      </c>
      <c r="AH312" s="19">
        <v>440600</v>
      </c>
      <c r="AI312" s="19">
        <v>444790</v>
      </c>
      <c r="AJ312" s="19">
        <v>448870</v>
      </c>
      <c r="AK312" s="19">
        <v>454210</v>
      </c>
      <c r="AL312" s="19">
        <v>457810</v>
      </c>
      <c r="AM312" s="19">
        <v>461450</v>
      </c>
      <c r="AN312" s="19">
        <v>466530</v>
      </c>
      <c r="AO312" s="19">
        <v>470310</v>
      </c>
    </row>
    <row r="313" spans="2:41" x14ac:dyDescent="0.3">
      <c r="B313" s="19">
        <v>2</v>
      </c>
      <c r="C313" s="19" t="s">
        <v>152</v>
      </c>
      <c r="D313" s="19" t="s">
        <v>153</v>
      </c>
      <c r="E313" s="19" t="s">
        <v>46</v>
      </c>
      <c r="F313" s="19">
        <v>4.1273</v>
      </c>
      <c r="G313" s="19">
        <v>14.566000000000001</v>
      </c>
      <c r="H313" s="19">
        <v>43.851999999999997</v>
      </c>
      <c r="I313" s="19">
        <v>120.51</v>
      </c>
      <c r="J313" s="19">
        <v>266.33999999999997</v>
      </c>
      <c r="K313" s="19">
        <v>361.06</v>
      </c>
      <c r="L313" s="19">
        <v>554.64</v>
      </c>
      <c r="M313" s="19">
        <v>773.01</v>
      </c>
      <c r="N313" s="19">
        <v>1014.6</v>
      </c>
      <c r="O313" s="19">
        <v>1321.2</v>
      </c>
      <c r="P313" s="19">
        <v>1464.3</v>
      </c>
      <c r="Q313" s="19">
        <v>2225.1</v>
      </c>
      <c r="R313" s="19">
        <v>3305.4</v>
      </c>
      <c r="S313" s="19">
        <v>7086.4</v>
      </c>
      <c r="T313" s="19">
        <v>7448.8</v>
      </c>
      <c r="U313" s="19">
        <v>6775.3</v>
      </c>
      <c r="V313" s="19">
        <v>6327.5</v>
      </c>
      <c r="W313" s="19">
        <v>5538.8</v>
      </c>
      <c r="X313" s="19">
        <v>4913.8</v>
      </c>
      <c r="Y313" s="19">
        <v>4835.6000000000004</v>
      </c>
      <c r="Z313" s="19">
        <v>4570.7</v>
      </c>
      <c r="AA313" s="19">
        <v>4312.8</v>
      </c>
      <c r="AB313" s="19">
        <v>4254.8</v>
      </c>
      <c r="AC313" s="19">
        <v>4102.5</v>
      </c>
      <c r="AD313" s="19">
        <v>3926.6</v>
      </c>
      <c r="AE313" s="19">
        <v>3886.4</v>
      </c>
      <c r="AF313" s="19">
        <v>3773.2</v>
      </c>
      <c r="AG313" s="19">
        <v>3673</v>
      </c>
      <c r="AH313" s="19">
        <v>3640.5</v>
      </c>
      <c r="AI313" s="19">
        <v>3569.2</v>
      </c>
      <c r="AJ313" s="19">
        <v>3499.5</v>
      </c>
      <c r="AK313" s="19">
        <v>3469</v>
      </c>
      <c r="AL313" s="19">
        <v>3398.1</v>
      </c>
      <c r="AM313" s="19">
        <v>3331</v>
      </c>
      <c r="AN313" s="19">
        <v>3292.9</v>
      </c>
      <c r="AO313" s="19">
        <v>3222.6</v>
      </c>
    </row>
    <row r="314" spans="2:41" x14ac:dyDescent="0.3">
      <c r="B314" s="19">
        <v>2</v>
      </c>
      <c r="C314" s="19" t="s">
        <v>152</v>
      </c>
      <c r="D314" s="19" t="s">
        <v>51</v>
      </c>
      <c r="E314" s="19" t="s">
        <v>42</v>
      </c>
      <c r="F314" s="19">
        <v>68760</v>
      </c>
      <c r="G314" s="19">
        <v>179270</v>
      </c>
      <c r="H314" s="19">
        <v>397440</v>
      </c>
      <c r="I314" s="19">
        <v>782600</v>
      </c>
      <c r="J314" s="19">
        <v>1292500</v>
      </c>
      <c r="K314" s="19">
        <v>1770700</v>
      </c>
      <c r="L314" s="19">
        <v>2445300</v>
      </c>
      <c r="M314" s="19">
        <v>3159700</v>
      </c>
      <c r="N314" s="19">
        <v>3840300</v>
      </c>
      <c r="O314" s="19">
        <v>4490800</v>
      </c>
      <c r="P314" s="19">
        <v>4958000</v>
      </c>
      <c r="Q314" s="19">
        <v>6148300</v>
      </c>
      <c r="R314" s="19">
        <v>7731100</v>
      </c>
      <c r="S314" s="19">
        <v>8061900</v>
      </c>
      <c r="T314" s="19">
        <v>9319600</v>
      </c>
      <c r="U314" s="19">
        <v>10444000</v>
      </c>
      <c r="V314" s="19">
        <v>11392000</v>
      </c>
      <c r="W314" s="19">
        <v>12381000</v>
      </c>
      <c r="X314" s="19">
        <v>13288000</v>
      </c>
      <c r="Y314" s="19">
        <v>14073000</v>
      </c>
      <c r="Z314" s="19">
        <v>14731000</v>
      </c>
      <c r="AA314" s="19">
        <v>15345000</v>
      </c>
      <c r="AB314" s="19">
        <v>15858000</v>
      </c>
      <c r="AC314" s="19">
        <v>16229000</v>
      </c>
      <c r="AD314" s="19">
        <v>16535000</v>
      </c>
      <c r="AE314" s="19">
        <v>16837000</v>
      </c>
      <c r="AF314" s="19">
        <v>17020000</v>
      </c>
      <c r="AG314" s="19">
        <v>17164000</v>
      </c>
      <c r="AH314" s="19">
        <v>17231000</v>
      </c>
      <c r="AI314" s="19">
        <v>17296000</v>
      </c>
      <c r="AJ314" s="19">
        <v>17356000</v>
      </c>
      <c r="AK314" s="19">
        <v>17445000</v>
      </c>
      <c r="AL314" s="19">
        <v>17486000</v>
      </c>
      <c r="AM314" s="19">
        <v>17525000</v>
      </c>
      <c r="AN314" s="19">
        <v>17600000</v>
      </c>
      <c r="AO314" s="19">
        <v>17640000</v>
      </c>
    </row>
    <row r="315" spans="2:41" x14ac:dyDescent="0.3">
      <c r="B315" s="19">
        <v>2</v>
      </c>
      <c r="C315" s="19" t="s">
        <v>152</v>
      </c>
      <c r="D315" s="19" t="s">
        <v>51</v>
      </c>
      <c r="E315" s="19" t="s">
        <v>44</v>
      </c>
      <c r="F315" s="19">
        <v>389.82</v>
      </c>
      <c r="G315" s="19">
        <v>953.24</v>
      </c>
      <c r="H315" s="19">
        <v>1686.5</v>
      </c>
      <c r="I315" s="19">
        <v>2400</v>
      </c>
      <c r="J315" s="19">
        <v>2688.5</v>
      </c>
      <c r="K315" s="19">
        <v>2577.8000000000002</v>
      </c>
      <c r="L315" s="19">
        <v>2558.9</v>
      </c>
      <c r="M315" s="19">
        <v>2793.9</v>
      </c>
      <c r="N315" s="19">
        <v>3542.6</v>
      </c>
      <c r="O315" s="19">
        <v>4586.8999999999996</v>
      </c>
      <c r="P315" s="19">
        <v>5437.5</v>
      </c>
      <c r="Q315" s="19">
        <v>6530.9</v>
      </c>
      <c r="R315" s="19">
        <v>8315.5</v>
      </c>
      <c r="S315" s="19">
        <v>27984</v>
      </c>
      <c r="T315" s="19">
        <v>36033</v>
      </c>
      <c r="U315" s="19">
        <v>40970</v>
      </c>
      <c r="V315" s="19">
        <v>42456</v>
      </c>
      <c r="W315" s="19">
        <v>42341</v>
      </c>
      <c r="X315" s="19">
        <v>42317</v>
      </c>
      <c r="Y315" s="19">
        <v>42272</v>
      </c>
      <c r="Z315" s="19">
        <v>42426</v>
      </c>
      <c r="AA315" s="19">
        <v>42807</v>
      </c>
      <c r="AB315" s="19">
        <v>43426</v>
      </c>
      <c r="AC315" s="19">
        <v>44022</v>
      </c>
      <c r="AD315" s="19">
        <v>44693</v>
      </c>
      <c r="AE315" s="19">
        <v>45455</v>
      </c>
      <c r="AF315" s="19">
        <v>46301</v>
      </c>
      <c r="AG315" s="19">
        <v>47242</v>
      </c>
      <c r="AH315" s="19">
        <v>48275</v>
      </c>
      <c r="AI315" s="19">
        <v>49237</v>
      </c>
      <c r="AJ315" s="19">
        <v>50009</v>
      </c>
      <c r="AK315" s="19">
        <v>50740</v>
      </c>
      <c r="AL315" s="19">
        <v>51379</v>
      </c>
      <c r="AM315" s="19">
        <v>52001</v>
      </c>
      <c r="AN315" s="19">
        <v>52652</v>
      </c>
      <c r="AO315" s="19">
        <v>53284</v>
      </c>
    </row>
    <row r="316" spans="2:41" x14ac:dyDescent="0.3">
      <c r="B316" s="19">
        <v>2</v>
      </c>
      <c r="C316" s="19" t="s">
        <v>152</v>
      </c>
      <c r="D316" s="19" t="s">
        <v>51</v>
      </c>
      <c r="E316" s="19" t="s">
        <v>45</v>
      </c>
      <c r="F316" s="19">
        <v>631.46</v>
      </c>
      <c r="G316" s="19">
        <v>1431</v>
      </c>
      <c r="H316" s="19">
        <v>3566.7</v>
      </c>
      <c r="I316" s="19">
        <v>8007.9</v>
      </c>
      <c r="J316" s="19">
        <v>14780</v>
      </c>
      <c r="K316" s="19">
        <v>22460</v>
      </c>
      <c r="L316" s="19">
        <v>35342</v>
      </c>
      <c r="M316" s="19">
        <v>49387</v>
      </c>
      <c r="N316" s="19">
        <v>61634</v>
      </c>
      <c r="O316" s="19">
        <v>72786</v>
      </c>
      <c r="P316" s="19">
        <v>79241</v>
      </c>
      <c r="Q316" s="19">
        <v>107390</v>
      </c>
      <c r="R316" s="19">
        <v>143510</v>
      </c>
      <c r="S316" s="19">
        <v>177020</v>
      </c>
      <c r="T316" s="19">
        <v>207460</v>
      </c>
      <c r="U316" s="19">
        <v>236260</v>
      </c>
      <c r="V316" s="19">
        <v>265090</v>
      </c>
      <c r="W316" s="19">
        <v>290190</v>
      </c>
      <c r="X316" s="19">
        <v>313370</v>
      </c>
      <c r="Y316" s="19">
        <v>335990</v>
      </c>
      <c r="Z316" s="19">
        <v>354530</v>
      </c>
      <c r="AA316" s="19">
        <v>371510</v>
      </c>
      <c r="AB316" s="19">
        <v>387790</v>
      </c>
      <c r="AC316" s="19">
        <v>399990</v>
      </c>
      <c r="AD316" s="19">
        <v>410630</v>
      </c>
      <c r="AE316" s="19">
        <v>420950</v>
      </c>
      <c r="AF316" s="19">
        <v>427940</v>
      </c>
      <c r="AG316" s="19">
        <v>434020</v>
      </c>
      <c r="AH316" s="19">
        <v>440600</v>
      </c>
      <c r="AI316" s="19">
        <v>444790</v>
      </c>
      <c r="AJ316" s="19">
        <v>448870</v>
      </c>
      <c r="AK316" s="19">
        <v>454210</v>
      </c>
      <c r="AL316" s="19">
        <v>457810</v>
      </c>
      <c r="AM316" s="19">
        <v>461450</v>
      </c>
      <c r="AN316" s="19">
        <v>466530</v>
      </c>
      <c r="AO316" s="19">
        <v>470310</v>
      </c>
    </row>
    <row r="317" spans="2:41" x14ac:dyDescent="0.3">
      <c r="B317" s="19">
        <v>2</v>
      </c>
      <c r="C317" s="19" t="s">
        <v>152</v>
      </c>
      <c r="D317" s="19" t="s">
        <v>51</v>
      </c>
      <c r="E317" s="19" t="s">
        <v>46</v>
      </c>
      <c r="F317" s="19">
        <v>2.7528999999999999</v>
      </c>
      <c r="G317" s="19">
        <v>10.37</v>
      </c>
      <c r="H317" s="19">
        <v>31.613</v>
      </c>
      <c r="I317" s="19">
        <v>82.332999999999998</v>
      </c>
      <c r="J317" s="19">
        <v>161.02000000000001</v>
      </c>
      <c r="K317" s="19">
        <v>185.47</v>
      </c>
      <c r="L317" s="19">
        <v>241.65</v>
      </c>
      <c r="M317" s="19">
        <v>322.39</v>
      </c>
      <c r="N317" s="19">
        <v>452.23</v>
      </c>
      <c r="O317" s="19">
        <v>638.69000000000005</v>
      </c>
      <c r="P317" s="19">
        <v>818.05</v>
      </c>
      <c r="Q317" s="19">
        <v>863.91</v>
      </c>
      <c r="R317" s="19">
        <v>1105.2</v>
      </c>
      <c r="S317" s="19">
        <v>3757</v>
      </c>
      <c r="T317" s="19">
        <v>3771.5</v>
      </c>
      <c r="U317" s="19">
        <v>3502.4</v>
      </c>
      <c r="V317" s="19">
        <v>3604.2</v>
      </c>
      <c r="W317" s="19">
        <v>3320.5</v>
      </c>
      <c r="X317" s="19">
        <v>3000.1</v>
      </c>
      <c r="Y317" s="19">
        <v>2957.3</v>
      </c>
      <c r="Z317" s="19">
        <v>2722.8</v>
      </c>
      <c r="AA317" s="19">
        <v>2489.1999999999998</v>
      </c>
      <c r="AB317" s="19">
        <v>2429.6</v>
      </c>
      <c r="AC317" s="19">
        <v>2280.3000000000002</v>
      </c>
      <c r="AD317" s="19">
        <v>2103.1999999999998</v>
      </c>
      <c r="AE317" s="19">
        <v>2042.5</v>
      </c>
      <c r="AF317" s="19">
        <v>1903.7</v>
      </c>
      <c r="AG317" s="19">
        <v>1772.1</v>
      </c>
      <c r="AH317" s="19">
        <v>1699.7</v>
      </c>
      <c r="AI317" s="19">
        <v>1594.2</v>
      </c>
      <c r="AJ317" s="19">
        <v>1520.5</v>
      </c>
      <c r="AK317" s="19">
        <v>1498.9</v>
      </c>
      <c r="AL317" s="19">
        <v>1442.9</v>
      </c>
      <c r="AM317" s="19">
        <v>1391.5</v>
      </c>
      <c r="AN317" s="19">
        <v>1367</v>
      </c>
      <c r="AO317" s="19">
        <v>1314.9</v>
      </c>
    </row>
    <row r="318" spans="2:41" x14ac:dyDescent="0.3">
      <c r="B318" s="19">
        <v>2</v>
      </c>
      <c r="C318" s="19" t="s">
        <v>152</v>
      </c>
      <c r="D318" s="19" t="s">
        <v>52</v>
      </c>
      <c r="E318" s="19" t="s">
        <v>42</v>
      </c>
      <c r="F318" s="19">
        <v>43372</v>
      </c>
      <c r="G318" s="19">
        <v>104560</v>
      </c>
      <c r="H318" s="19">
        <v>228210</v>
      </c>
      <c r="I318" s="19">
        <v>443260</v>
      </c>
      <c r="J318" s="19">
        <v>736820</v>
      </c>
      <c r="K318" s="19">
        <v>1017000</v>
      </c>
      <c r="L318" s="19">
        <v>1438600</v>
      </c>
      <c r="M318" s="19">
        <v>1887800</v>
      </c>
      <c r="N318" s="19">
        <v>2338700</v>
      </c>
      <c r="O318" s="19">
        <v>2745700</v>
      </c>
      <c r="P318" s="19">
        <v>3133600</v>
      </c>
      <c r="Q318" s="19">
        <v>3792600</v>
      </c>
      <c r="R318" s="19">
        <v>4477600</v>
      </c>
      <c r="S318" s="19">
        <v>5102700</v>
      </c>
      <c r="T318" s="19">
        <v>5770400</v>
      </c>
      <c r="U318" s="19">
        <v>6478700</v>
      </c>
      <c r="V318" s="19">
        <v>7208900</v>
      </c>
      <c r="W318" s="19">
        <v>8012800</v>
      </c>
      <c r="X318" s="19">
        <v>8757900</v>
      </c>
      <c r="Y318" s="19">
        <v>9348500</v>
      </c>
      <c r="Z318" s="19">
        <v>9860500</v>
      </c>
      <c r="AA318" s="19">
        <v>10336000</v>
      </c>
      <c r="AB318" s="19">
        <v>10697000</v>
      </c>
      <c r="AC318" s="19">
        <v>10974000</v>
      </c>
      <c r="AD318" s="19">
        <v>11163000</v>
      </c>
      <c r="AE318" s="19">
        <v>11369000</v>
      </c>
      <c r="AF318" s="19">
        <v>11484000</v>
      </c>
      <c r="AG318" s="19">
        <v>11566000</v>
      </c>
      <c r="AH318" s="19">
        <v>11639000</v>
      </c>
      <c r="AI318" s="19">
        <v>11662000</v>
      </c>
      <c r="AJ318" s="19">
        <v>11688000</v>
      </c>
      <c r="AK318" s="19">
        <v>11738000</v>
      </c>
      <c r="AL318" s="19">
        <v>11756000</v>
      </c>
      <c r="AM318" s="19">
        <v>11774000</v>
      </c>
      <c r="AN318" s="19">
        <v>11818000</v>
      </c>
      <c r="AO318" s="19">
        <v>11837000</v>
      </c>
    </row>
    <row r="319" spans="2:41" x14ac:dyDescent="0.3">
      <c r="B319" s="19">
        <v>2</v>
      </c>
      <c r="C319" s="19" t="s">
        <v>152</v>
      </c>
      <c r="D319" s="19" t="s">
        <v>52</v>
      </c>
      <c r="E319" s="19" t="s">
        <v>44</v>
      </c>
      <c r="F319" s="19">
        <v>361.43</v>
      </c>
      <c r="G319" s="19">
        <v>826.78</v>
      </c>
      <c r="H319" s="19">
        <v>1512.3</v>
      </c>
      <c r="I319" s="19">
        <v>2320.4</v>
      </c>
      <c r="J319" s="19">
        <v>3091.6</v>
      </c>
      <c r="K319" s="19">
        <v>3506.3</v>
      </c>
      <c r="L319" s="19">
        <v>4080.2</v>
      </c>
      <c r="M319" s="19">
        <v>4664.3</v>
      </c>
      <c r="N319" s="19">
        <v>5701.1</v>
      </c>
      <c r="O319" s="19">
        <v>6873.6</v>
      </c>
      <c r="P319" s="19">
        <v>8408.6</v>
      </c>
      <c r="Q319" s="19">
        <v>9330.4</v>
      </c>
      <c r="R319" s="19">
        <v>10294</v>
      </c>
      <c r="S319" s="19">
        <v>10613</v>
      </c>
      <c r="T319" s="19">
        <v>11060</v>
      </c>
      <c r="U319" s="19">
        <v>11182</v>
      </c>
      <c r="V319" s="19">
        <v>11241</v>
      </c>
      <c r="W319" s="19">
        <v>11512</v>
      </c>
      <c r="X319" s="19">
        <v>11652</v>
      </c>
      <c r="Y319" s="19">
        <v>11592</v>
      </c>
      <c r="Z319" s="19">
        <v>11441</v>
      </c>
      <c r="AA319" s="19">
        <v>11296</v>
      </c>
      <c r="AB319" s="19">
        <v>11066</v>
      </c>
      <c r="AC319" s="19">
        <v>10776</v>
      </c>
      <c r="AD319" s="19">
        <v>10474</v>
      </c>
      <c r="AE319" s="19">
        <v>10411</v>
      </c>
      <c r="AF319" s="19">
        <v>10341</v>
      </c>
      <c r="AG319" s="19">
        <v>10278</v>
      </c>
      <c r="AH319" s="19">
        <v>10232</v>
      </c>
      <c r="AI319" s="19">
        <v>10184</v>
      </c>
      <c r="AJ319" s="19">
        <v>10174</v>
      </c>
      <c r="AK319" s="19">
        <v>10190</v>
      </c>
      <c r="AL319" s="19">
        <v>10207</v>
      </c>
      <c r="AM319" s="19">
        <v>10231</v>
      </c>
      <c r="AN319" s="19">
        <v>10267</v>
      </c>
      <c r="AO319" s="19">
        <v>10292</v>
      </c>
    </row>
    <row r="320" spans="2:41" x14ac:dyDescent="0.3">
      <c r="B320" s="19">
        <v>2</v>
      </c>
      <c r="C320" s="19" t="s">
        <v>152</v>
      </c>
      <c r="D320" s="19" t="s">
        <v>52</v>
      </c>
      <c r="E320" s="19" t="s">
        <v>45</v>
      </c>
      <c r="F320" s="19">
        <v>686.84</v>
      </c>
      <c r="G320" s="19">
        <v>1685.8</v>
      </c>
      <c r="H320" s="19">
        <v>4273.5</v>
      </c>
      <c r="I320" s="19">
        <v>9356</v>
      </c>
      <c r="J320" s="19">
        <v>16643</v>
      </c>
      <c r="K320" s="19">
        <v>24597</v>
      </c>
      <c r="L320" s="19">
        <v>37944</v>
      </c>
      <c r="M320" s="19">
        <v>52968</v>
      </c>
      <c r="N320" s="19">
        <v>66835</v>
      </c>
      <c r="O320" s="19">
        <v>79241</v>
      </c>
      <c r="P320" s="19">
        <v>88330</v>
      </c>
      <c r="Q320" s="19">
        <v>114660</v>
      </c>
      <c r="R320" s="19">
        <v>143480</v>
      </c>
      <c r="S320" s="19">
        <v>173950</v>
      </c>
      <c r="T320" s="19">
        <v>206910</v>
      </c>
      <c r="U320" s="19">
        <v>239590</v>
      </c>
      <c r="V320" s="19">
        <v>271550</v>
      </c>
      <c r="W320" s="19">
        <v>306380</v>
      </c>
      <c r="X320" s="19">
        <v>339670</v>
      </c>
      <c r="Y320" s="19">
        <v>368830</v>
      </c>
      <c r="Z320" s="19">
        <v>394500</v>
      </c>
      <c r="AA320" s="19">
        <v>418840</v>
      </c>
      <c r="AB320" s="19">
        <v>439640</v>
      </c>
      <c r="AC320" s="19">
        <v>456270</v>
      </c>
      <c r="AD320" s="19">
        <v>471100</v>
      </c>
      <c r="AE320" s="19">
        <v>483800</v>
      </c>
      <c r="AF320" s="19">
        <v>492540</v>
      </c>
      <c r="AG320" s="19">
        <v>499900</v>
      </c>
      <c r="AH320" s="19">
        <v>506990</v>
      </c>
      <c r="AI320" s="19">
        <v>511640</v>
      </c>
      <c r="AJ320" s="19">
        <v>516350</v>
      </c>
      <c r="AK320" s="19">
        <v>522240</v>
      </c>
      <c r="AL320" s="19">
        <v>526540</v>
      </c>
      <c r="AM320" s="19">
        <v>530870</v>
      </c>
      <c r="AN320" s="19">
        <v>536590</v>
      </c>
      <c r="AO320" s="19">
        <v>541090</v>
      </c>
    </row>
    <row r="321" spans="2:41" x14ac:dyDescent="0.3">
      <c r="B321" s="19">
        <v>2</v>
      </c>
      <c r="C321" s="19" t="s">
        <v>152</v>
      </c>
      <c r="D321" s="19" t="s">
        <v>52</v>
      </c>
      <c r="E321" s="19" t="s">
        <v>46</v>
      </c>
      <c r="F321" s="19">
        <v>40.758000000000003</v>
      </c>
      <c r="G321" s="19">
        <v>132.34</v>
      </c>
      <c r="H321" s="19">
        <v>380.17</v>
      </c>
      <c r="I321" s="19">
        <v>958</v>
      </c>
      <c r="J321" s="19">
        <v>1934.1</v>
      </c>
      <c r="K321" s="19">
        <v>2094.6</v>
      </c>
      <c r="L321" s="19">
        <v>2698.2</v>
      </c>
      <c r="M321" s="19">
        <v>3396.6</v>
      </c>
      <c r="N321" s="19">
        <v>4076.1</v>
      </c>
      <c r="O321" s="19">
        <v>4628.8</v>
      </c>
      <c r="P321" s="19">
        <v>5270.4</v>
      </c>
      <c r="Q321" s="19">
        <v>6043.6</v>
      </c>
      <c r="R321" s="19">
        <v>6713.2</v>
      </c>
      <c r="S321" s="19">
        <v>7214.7</v>
      </c>
      <c r="T321" s="19">
        <v>7720</v>
      </c>
      <c r="U321" s="19">
        <v>8211.4</v>
      </c>
      <c r="V321" s="19">
        <v>8862</v>
      </c>
      <c r="W321" s="19">
        <v>9339.5</v>
      </c>
      <c r="X321" s="19">
        <v>9687.2999999999993</v>
      </c>
      <c r="Y321" s="19">
        <v>9864.2000000000007</v>
      </c>
      <c r="Z321" s="19">
        <v>9940</v>
      </c>
      <c r="AA321" s="19">
        <v>9972.7000000000007</v>
      </c>
      <c r="AB321" s="19">
        <v>9871.2999999999993</v>
      </c>
      <c r="AC321" s="19">
        <v>9635.7000000000007</v>
      </c>
      <c r="AD321" s="19">
        <v>9347.2999999999993</v>
      </c>
      <c r="AE321" s="19">
        <v>9340.7000000000007</v>
      </c>
      <c r="AF321" s="19">
        <v>9272.2999999999993</v>
      </c>
      <c r="AG321" s="19">
        <v>9189.2000000000007</v>
      </c>
      <c r="AH321" s="19">
        <v>9101.5</v>
      </c>
      <c r="AI321" s="19">
        <v>8961.2999999999993</v>
      </c>
      <c r="AJ321" s="19">
        <v>8808.6</v>
      </c>
      <c r="AK321" s="19">
        <v>8666.5</v>
      </c>
      <c r="AL321" s="19">
        <v>8487.4</v>
      </c>
      <c r="AM321" s="19">
        <v>8303.2000000000007</v>
      </c>
      <c r="AN321" s="19">
        <v>8139.8</v>
      </c>
      <c r="AO321" s="19">
        <v>7955.7</v>
      </c>
    </row>
    <row r="322" spans="2:41" x14ac:dyDescent="0.3">
      <c r="B322" s="19">
        <v>2</v>
      </c>
      <c r="C322" s="19" t="s">
        <v>152</v>
      </c>
      <c r="D322" s="19" t="s">
        <v>53</v>
      </c>
      <c r="E322" s="19" t="s">
        <v>42</v>
      </c>
      <c r="F322" s="19">
        <v>80850</v>
      </c>
      <c r="G322" s="19">
        <v>205200</v>
      </c>
      <c r="H322" s="19">
        <v>462120</v>
      </c>
      <c r="I322" s="19">
        <v>922900</v>
      </c>
      <c r="J322" s="19">
        <v>1548800</v>
      </c>
      <c r="K322" s="19">
        <v>2196900</v>
      </c>
      <c r="L322" s="19">
        <v>3114500</v>
      </c>
      <c r="M322" s="19">
        <v>4015200</v>
      </c>
      <c r="N322" s="19">
        <v>4885500</v>
      </c>
      <c r="O322" s="19">
        <v>5721800</v>
      </c>
      <c r="P322" s="19">
        <v>6334100</v>
      </c>
      <c r="Q322" s="19">
        <v>7941300</v>
      </c>
      <c r="R322" s="19">
        <v>9972200</v>
      </c>
      <c r="S322" s="19">
        <v>10390000</v>
      </c>
      <c r="T322" s="19">
        <v>11756000</v>
      </c>
      <c r="U322" s="19">
        <v>13003000</v>
      </c>
      <c r="V322" s="19">
        <v>14040000</v>
      </c>
      <c r="W322" s="19">
        <v>15100000</v>
      </c>
      <c r="X322" s="19">
        <v>16001000</v>
      </c>
      <c r="Y322" s="19">
        <v>16718000</v>
      </c>
      <c r="Z322" s="19">
        <v>17356000</v>
      </c>
      <c r="AA322" s="19">
        <v>17897000</v>
      </c>
      <c r="AB322" s="19">
        <v>18380000</v>
      </c>
      <c r="AC322" s="19">
        <v>18714000</v>
      </c>
      <c r="AD322" s="19">
        <v>18986000</v>
      </c>
      <c r="AE322" s="19">
        <v>19260000</v>
      </c>
      <c r="AF322" s="19">
        <v>19412000</v>
      </c>
      <c r="AG322" s="19">
        <v>19534000</v>
      </c>
      <c r="AH322" s="19">
        <v>19661000</v>
      </c>
      <c r="AI322" s="19">
        <v>19715000</v>
      </c>
      <c r="AJ322" s="19">
        <v>19771000</v>
      </c>
      <c r="AK322" s="19">
        <v>19866000</v>
      </c>
      <c r="AL322" s="19">
        <v>19910000</v>
      </c>
      <c r="AM322" s="19">
        <v>19955000</v>
      </c>
      <c r="AN322" s="19">
        <v>20043000</v>
      </c>
      <c r="AO322" s="19">
        <v>20093000</v>
      </c>
    </row>
    <row r="323" spans="2:41" x14ac:dyDescent="0.3">
      <c r="B323" s="19">
        <v>2</v>
      </c>
      <c r="C323" s="19" t="s">
        <v>152</v>
      </c>
      <c r="D323" s="19" t="s">
        <v>53</v>
      </c>
      <c r="E323" s="19" t="s">
        <v>44</v>
      </c>
      <c r="F323" s="19">
        <v>573.07000000000005</v>
      </c>
      <c r="G323" s="19">
        <v>1340.1</v>
      </c>
      <c r="H323" s="19">
        <v>2334.9</v>
      </c>
      <c r="I323" s="19">
        <v>3305.8</v>
      </c>
      <c r="J323" s="19">
        <v>3836.3</v>
      </c>
      <c r="K323" s="19">
        <v>4011.6</v>
      </c>
      <c r="L323" s="19">
        <v>4324.2</v>
      </c>
      <c r="M323" s="19">
        <v>4945.8999999999996</v>
      </c>
      <c r="N323" s="19">
        <v>6144.2</v>
      </c>
      <c r="O323" s="19">
        <v>7735.9</v>
      </c>
      <c r="P323" s="19">
        <v>8805.2999999999993</v>
      </c>
      <c r="Q323" s="19">
        <v>10810</v>
      </c>
      <c r="R323" s="19">
        <v>14161</v>
      </c>
      <c r="S323" s="19">
        <v>34800</v>
      </c>
      <c r="T323" s="19">
        <v>43451</v>
      </c>
      <c r="U323" s="19">
        <v>47900</v>
      </c>
      <c r="V323" s="19">
        <v>48613</v>
      </c>
      <c r="W323" s="19">
        <v>47923</v>
      </c>
      <c r="X323" s="19">
        <v>47425</v>
      </c>
      <c r="Y323" s="19">
        <v>47037</v>
      </c>
      <c r="Z323" s="19">
        <v>46927</v>
      </c>
      <c r="AA323" s="19">
        <v>47067</v>
      </c>
      <c r="AB323" s="19">
        <v>47508</v>
      </c>
      <c r="AC323" s="19">
        <v>47909</v>
      </c>
      <c r="AD323" s="19">
        <v>48439</v>
      </c>
      <c r="AE323" s="19">
        <v>49096</v>
      </c>
      <c r="AF323" s="19">
        <v>49847</v>
      </c>
      <c r="AG323" s="19">
        <v>50718</v>
      </c>
      <c r="AH323" s="19">
        <v>51712</v>
      </c>
      <c r="AI323" s="19">
        <v>52653</v>
      </c>
      <c r="AJ323" s="19">
        <v>53423</v>
      </c>
      <c r="AK323" s="19">
        <v>54174</v>
      </c>
      <c r="AL323" s="19">
        <v>54829</v>
      </c>
      <c r="AM323" s="19">
        <v>55466</v>
      </c>
      <c r="AN323" s="19">
        <v>56143</v>
      </c>
      <c r="AO323" s="19">
        <v>56798</v>
      </c>
    </row>
    <row r="324" spans="2:41" x14ac:dyDescent="0.3">
      <c r="B324" s="19">
        <v>2</v>
      </c>
      <c r="C324" s="19" t="s">
        <v>152</v>
      </c>
      <c r="D324" s="19" t="s">
        <v>53</v>
      </c>
      <c r="E324" s="19" t="s">
        <v>45</v>
      </c>
      <c r="F324" s="19">
        <v>849.11</v>
      </c>
      <c r="G324" s="19">
        <v>1824.9</v>
      </c>
      <c r="H324" s="19">
        <v>3991.7</v>
      </c>
      <c r="I324" s="19">
        <v>8406.6</v>
      </c>
      <c r="J324" s="19">
        <v>14976</v>
      </c>
      <c r="K324" s="19">
        <v>22593</v>
      </c>
      <c r="L324" s="19">
        <v>35413</v>
      </c>
      <c r="M324" s="19">
        <v>49452</v>
      </c>
      <c r="N324" s="19">
        <v>61958</v>
      </c>
      <c r="O324" s="19">
        <v>73602</v>
      </c>
      <c r="P324" s="19">
        <v>80769</v>
      </c>
      <c r="Q324" s="19">
        <v>107460</v>
      </c>
      <c r="R324" s="19">
        <v>143510</v>
      </c>
      <c r="S324" s="19">
        <v>177020</v>
      </c>
      <c r="T324" s="19">
        <v>207460</v>
      </c>
      <c r="U324" s="19">
        <v>236260</v>
      </c>
      <c r="V324" s="19">
        <v>265090</v>
      </c>
      <c r="W324" s="19">
        <v>290190</v>
      </c>
      <c r="X324" s="19">
        <v>313370</v>
      </c>
      <c r="Y324" s="19">
        <v>335990</v>
      </c>
      <c r="Z324" s="19">
        <v>354530</v>
      </c>
      <c r="AA324" s="19">
        <v>371510</v>
      </c>
      <c r="AB324" s="19">
        <v>387790</v>
      </c>
      <c r="AC324" s="19">
        <v>399990</v>
      </c>
      <c r="AD324" s="19">
        <v>410630</v>
      </c>
      <c r="AE324" s="19">
        <v>420950</v>
      </c>
      <c r="AF324" s="19">
        <v>427940</v>
      </c>
      <c r="AG324" s="19">
        <v>434020</v>
      </c>
      <c r="AH324" s="19">
        <v>440600</v>
      </c>
      <c r="AI324" s="19">
        <v>444790</v>
      </c>
      <c r="AJ324" s="19">
        <v>448870</v>
      </c>
      <c r="AK324" s="19">
        <v>454210</v>
      </c>
      <c r="AL324" s="19">
        <v>457810</v>
      </c>
      <c r="AM324" s="19">
        <v>461450</v>
      </c>
      <c r="AN324" s="19">
        <v>466530</v>
      </c>
      <c r="AO324" s="19">
        <v>470310</v>
      </c>
    </row>
    <row r="325" spans="2:41" x14ac:dyDescent="0.3">
      <c r="B325" s="19">
        <v>2</v>
      </c>
      <c r="C325" s="19" t="s">
        <v>152</v>
      </c>
      <c r="D325" s="19" t="s">
        <v>53</v>
      </c>
      <c r="E325" s="19" t="s">
        <v>46</v>
      </c>
      <c r="F325" s="19">
        <v>4.1273</v>
      </c>
      <c r="G325" s="19">
        <v>14.566000000000001</v>
      </c>
      <c r="H325" s="19">
        <v>43.851999999999997</v>
      </c>
      <c r="I325" s="19">
        <v>120.51</v>
      </c>
      <c r="J325" s="19">
        <v>266.33999999999997</v>
      </c>
      <c r="K325" s="19">
        <v>361.06</v>
      </c>
      <c r="L325" s="19">
        <v>554.64</v>
      </c>
      <c r="M325" s="19">
        <v>773.01</v>
      </c>
      <c r="N325" s="19">
        <v>1014.6</v>
      </c>
      <c r="O325" s="19">
        <v>1321.2</v>
      </c>
      <c r="P325" s="19">
        <v>1464.3</v>
      </c>
      <c r="Q325" s="19">
        <v>2225.1</v>
      </c>
      <c r="R325" s="19">
        <v>3305.4</v>
      </c>
      <c r="S325" s="19">
        <v>7086.4</v>
      </c>
      <c r="T325" s="19">
        <v>7448.8</v>
      </c>
      <c r="U325" s="19">
        <v>6775.3</v>
      </c>
      <c r="V325" s="19">
        <v>6327.5</v>
      </c>
      <c r="W325" s="19">
        <v>5538.8</v>
      </c>
      <c r="X325" s="19">
        <v>4913.8</v>
      </c>
      <c r="Y325" s="19">
        <v>4835.6000000000004</v>
      </c>
      <c r="Z325" s="19">
        <v>4570.7</v>
      </c>
      <c r="AA325" s="19">
        <v>4312.8</v>
      </c>
      <c r="AB325" s="19">
        <v>4254.8</v>
      </c>
      <c r="AC325" s="19">
        <v>4102.5</v>
      </c>
      <c r="AD325" s="19">
        <v>3926.6</v>
      </c>
      <c r="AE325" s="19">
        <v>3886.4</v>
      </c>
      <c r="AF325" s="19">
        <v>3773.2</v>
      </c>
      <c r="AG325" s="19">
        <v>3673</v>
      </c>
      <c r="AH325" s="19">
        <v>3640.5</v>
      </c>
      <c r="AI325" s="19">
        <v>3569.2</v>
      </c>
      <c r="AJ325" s="19">
        <v>3499.5</v>
      </c>
      <c r="AK325" s="19">
        <v>3469</v>
      </c>
      <c r="AL325" s="19">
        <v>3398.1</v>
      </c>
      <c r="AM325" s="19">
        <v>3331</v>
      </c>
      <c r="AN325" s="19">
        <v>3292.9</v>
      </c>
      <c r="AO325" s="19">
        <v>3222.6</v>
      </c>
    </row>
    <row r="326" spans="2:41" x14ac:dyDescent="0.3">
      <c r="B326" s="19">
        <v>2</v>
      </c>
      <c r="C326" s="19" t="s">
        <v>152</v>
      </c>
      <c r="D326" s="19" t="s">
        <v>54</v>
      </c>
      <c r="E326" s="19" t="s">
        <v>42</v>
      </c>
      <c r="F326" s="19">
        <v>54074</v>
      </c>
      <c r="G326" s="19">
        <v>130450</v>
      </c>
      <c r="H326" s="19">
        <v>288480</v>
      </c>
      <c r="I326" s="19">
        <v>566210</v>
      </c>
      <c r="J326" s="19">
        <v>949110</v>
      </c>
      <c r="K326" s="19">
        <v>1318000</v>
      </c>
      <c r="L326" s="19">
        <v>1873000</v>
      </c>
      <c r="M326" s="19">
        <v>2447700</v>
      </c>
      <c r="N326" s="19">
        <v>3044200</v>
      </c>
      <c r="O326" s="19">
        <v>3576700</v>
      </c>
      <c r="P326" s="19">
        <v>4070200</v>
      </c>
      <c r="Q326" s="19">
        <v>4937800</v>
      </c>
      <c r="R326" s="19">
        <v>5819900</v>
      </c>
      <c r="S326" s="19">
        <v>6598200</v>
      </c>
      <c r="T326" s="19">
        <v>7356700</v>
      </c>
      <c r="U326" s="19">
        <v>8091100</v>
      </c>
      <c r="V326" s="19">
        <v>8902000</v>
      </c>
      <c r="W326" s="19">
        <v>9766800</v>
      </c>
      <c r="X326" s="19">
        <v>10553000</v>
      </c>
      <c r="Y326" s="19">
        <v>11166000</v>
      </c>
      <c r="Z326" s="19">
        <v>11667000</v>
      </c>
      <c r="AA326" s="19">
        <v>12130000</v>
      </c>
      <c r="AB326" s="19">
        <v>12490000</v>
      </c>
      <c r="AC326" s="19">
        <v>12744000</v>
      </c>
      <c r="AD326" s="19">
        <v>12895000</v>
      </c>
      <c r="AE326" s="19">
        <v>13080000</v>
      </c>
      <c r="AF326" s="19">
        <v>13170000</v>
      </c>
      <c r="AG326" s="19">
        <v>13233000</v>
      </c>
      <c r="AH326" s="19">
        <v>13294000</v>
      </c>
      <c r="AI326" s="19">
        <v>13276000</v>
      </c>
      <c r="AJ326" s="19">
        <v>13297000</v>
      </c>
      <c r="AK326" s="19">
        <v>13348000</v>
      </c>
      <c r="AL326" s="19">
        <v>13367000</v>
      </c>
      <c r="AM326" s="19">
        <v>13388000</v>
      </c>
      <c r="AN326" s="19">
        <v>13439000</v>
      </c>
      <c r="AO326" s="19">
        <v>13463000</v>
      </c>
    </row>
    <row r="327" spans="2:41" x14ac:dyDescent="0.3">
      <c r="B327" s="19">
        <v>2</v>
      </c>
      <c r="C327" s="19" t="s">
        <v>152</v>
      </c>
      <c r="D327" s="19" t="s">
        <v>54</v>
      </c>
      <c r="E327" s="19" t="s">
        <v>44</v>
      </c>
      <c r="F327" s="19">
        <v>452.88</v>
      </c>
      <c r="G327" s="19">
        <v>1011.6</v>
      </c>
      <c r="H327" s="19">
        <v>1890</v>
      </c>
      <c r="I327" s="19">
        <v>3062.2</v>
      </c>
      <c r="J327" s="19">
        <v>4288.3999999999996</v>
      </c>
      <c r="K327" s="19">
        <v>5972.1</v>
      </c>
      <c r="L327" s="19">
        <v>7365.4</v>
      </c>
      <c r="M327" s="19">
        <v>8514.2000000000007</v>
      </c>
      <c r="N327" s="19">
        <v>10345</v>
      </c>
      <c r="O327" s="19">
        <v>12490</v>
      </c>
      <c r="P327" s="19">
        <v>15313</v>
      </c>
      <c r="Q327" s="19">
        <v>16691</v>
      </c>
      <c r="R327" s="19">
        <v>18099</v>
      </c>
      <c r="S327" s="19">
        <v>18134</v>
      </c>
      <c r="T327" s="19">
        <v>18375</v>
      </c>
      <c r="U327" s="19">
        <v>18347</v>
      </c>
      <c r="V327" s="19">
        <v>18167</v>
      </c>
      <c r="W327" s="19">
        <v>18353</v>
      </c>
      <c r="X327" s="19">
        <v>18290</v>
      </c>
      <c r="Y327" s="19">
        <v>17847</v>
      </c>
      <c r="Z327" s="19">
        <v>17249</v>
      </c>
      <c r="AA327" s="19">
        <v>16664</v>
      </c>
      <c r="AB327" s="19">
        <v>16002</v>
      </c>
      <c r="AC327" s="19">
        <v>15265</v>
      </c>
      <c r="AD327" s="19">
        <v>14503</v>
      </c>
      <c r="AE327" s="19">
        <v>14173</v>
      </c>
      <c r="AF327" s="19">
        <v>13869</v>
      </c>
      <c r="AG327" s="19">
        <v>13617</v>
      </c>
      <c r="AH327" s="19">
        <v>13425</v>
      </c>
      <c r="AI327" s="19">
        <v>13263</v>
      </c>
      <c r="AJ327" s="19">
        <v>13173</v>
      </c>
      <c r="AK327" s="19">
        <v>13140</v>
      </c>
      <c r="AL327" s="19">
        <v>13128</v>
      </c>
      <c r="AM327" s="19">
        <v>13143</v>
      </c>
      <c r="AN327" s="19">
        <v>13181</v>
      </c>
      <c r="AO327" s="19">
        <v>13208</v>
      </c>
    </row>
    <row r="328" spans="2:41" x14ac:dyDescent="0.3">
      <c r="B328" s="19">
        <v>2</v>
      </c>
      <c r="C328" s="19" t="s">
        <v>152</v>
      </c>
      <c r="D328" s="19" t="s">
        <v>54</v>
      </c>
      <c r="E328" s="19" t="s">
        <v>45</v>
      </c>
      <c r="F328" s="19">
        <v>686.84</v>
      </c>
      <c r="G328" s="19">
        <v>1685.8</v>
      </c>
      <c r="H328" s="19">
        <v>4273.5</v>
      </c>
      <c r="I328" s="19">
        <v>9356</v>
      </c>
      <c r="J328" s="19">
        <v>16643</v>
      </c>
      <c r="K328" s="19">
        <v>24597</v>
      </c>
      <c r="L328" s="19">
        <v>37944</v>
      </c>
      <c r="M328" s="19">
        <v>52968</v>
      </c>
      <c r="N328" s="19">
        <v>66835</v>
      </c>
      <c r="O328" s="19">
        <v>79241</v>
      </c>
      <c r="P328" s="19">
        <v>88330</v>
      </c>
      <c r="Q328" s="19">
        <v>114660</v>
      </c>
      <c r="R328" s="19">
        <v>143480</v>
      </c>
      <c r="S328" s="19">
        <v>173950</v>
      </c>
      <c r="T328" s="19">
        <v>206910</v>
      </c>
      <c r="U328" s="19">
        <v>239590</v>
      </c>
      <c r="V328" s="19">
        <v>271550</v>
      </c>
      <c r="W328" s="19">
        <v>306380</v>
      </c>
      <c r="X328" s="19">
        <v>339670</v>
      </c>
      <c r="Y328" s="19">
        <v>368830</v>
      </c>
      <c r="Z328" s="19">
        <v>394500</v>
      </c>
      <c r="AA328" s="19">
        <v>418840</v>
      </c>
      <c r="AB328" s="19">
        <v>439640</v>
      </c>
      <c r="AC328" s="19">
        <v>456270</v>
      </c>
      <c r="AD328" s="19">
        <v>471100</v>
      </c>
      <c r="AE328" s="19">
        <v>483800</v>
      </c>
      <c r="AF328" s="19">
        <v>492540</v>
      </c>
      <c r="AG328" s="19">
        <v>499900</v>
      </c>
      <c r="AH328" s="19">
        <v>506990</v>
      </c>
      <c r="AI328" s="19">
        <v>511640</v>
      </c>
      <c r="AJ328" s="19">
        <v>516350</v>
      </c>
      <c r="AK328" s="19">
        <v>522240</v>
      </c>
      <c r="AL328" s="19">
        <v>526540</v>
      </c>
      <c r="AM328" s="19">
        <v>530870</v>
      </c>
      <c r="AN328" s="19">
        <v>536590</v>
      </c>
      <c r="AO328" s="19">
        <v>541090</v>
      </c>
    </row>
    <row r="329" spans="2:41" x14ac:dyDescent="0.3">
      <c r="B329" s="19">
        <v>2</v>
      </c>
      <c r="C329" s="19" t="s">
        <v>152</v>
      </c>
      <c r="D329" s="19" t="s">
        <v>54</v>
      </c>
      <c r="E329" s="19" t="s">
        <v>46</v>
      </c>
      <c r="F329" s="19">
        <v>58.573</v>
      </c>
      <c r="G329" s="19">
        <v>190.88</v>
      </c>
      <c r="H329" s="19">
        <v>570.72</v>
      </c>
      <c r="I329" s="19">
        <v>1502.5</v>
      </c>
      <c r="J329" s="19">
        <v>3105.1</v>
      </c>
      <c r="K329" s="19">
        <v>3690.9</v>
      </c>
      <c r="L329" s="19">
        <v>4771.8</v>
      </c>
      <c r="M329" s="19">
        <v>5925.7</v>
      </c>
      <c r="N329" s="19">
        <v>7174.7</v>
      </c>
      <c r="O329" s="19">
        <v>8235.2999999999993</v>
      </c>
      <c r="P329" s="19">
        <v>9437.2999999999993</v>
      </c>
      <c r="Q329" s="19">
        <v>10706</v>
      </c>
      <c r="R329" s="19">
        <v>11680</v>
      </c>
      <c r="S329" s="19">
        <v>12182</v>
      </c>
      <c r="T329" s="19">
        <v>12559</v>
      </c>
      <c r="U329" s="19">
        <v>12847</v>
      </c>
      <c r="V329" s="19">
        <v>13512</v>
      </c>
      <c r="W329" s="19">
        <v>13876</v>
      </c>
      <c r="X329" s="19">
        <v>14059</v>
      </c>
      <c r="Y329" s="19">
        <v>14022</v>
      </c>
      <c r="Z329" s="19">
        <v>13890</v>
      </c>
      <c r="AA329" s="19">
        <v>13741</v>
      </c>
      <c r="AB329" s="19">
        <v>13468</v>
      </c>
      <c r="AC329" s="19">
        <v>13077</v>
      </c>
      <c r="AD329" s="19">
        <v>12667</v>
      </c>
      <c r="AE329" s="19">
        <v>12580</v>
      </c>
      <c r="AF329" s="19">
        <v>12439</v>
      </c>
      <c r="AG329" s="19">
        <v>12304</v>
      </c>
      <c r="AH329" s="19">
        <v>12183</v>
      </c>
      <c r="AI329" s="19">
        <v>12008</v>
      </c>
      <c r="AJ329" s="19">
        <v>11829</v>
      </c>
      <c r="AK329" s="19">
        <v>11673</v>
      </c>
      <c r="AL329" s="19">
        <v>11474</v>
      </c>
      <c r="AM329" s="19">
        <v>11271</v>
      </c>
      <c r="AN329" s="19">
        <v>11101</v>
      </c>
      <c r="AO329" s="19">
        <v>10903</v>
      </c>
    </row>
    <row r="330" spans="2:41" x14ac:dyDescent="0.3">
      <c r="B330" s="19">
        <v>3</v>
      </c>
      <c r="C330" s="19" t="s">
        <v>152</v>
      </c>
      <c r="D330" s="19" t="s">
        <v>153</v>
      </c>
      <c r="E330" s="19" t="s">
        <v>42</v>
      </c>
      <c r="F330" s="19">
        <v>68231</v>
      </c>
      <c r="G330" s="19">
        <v>173520</v>
      </c>
      <c r="H330" s="19">
        <v>397190</v>
      </c>
      <c r="I330" s="19">
        <v>807670</v>
      </c>
      <c r="J330" s="19">
        <v>1371800</v>
      </c>
      <c r="K330" s="19">
        <v>1877500</v>
      </c>
      <c r="L330" s="19">
        <v>2620200</v>
      </c>
      <c r="M330" s="19">
        <v>3361900</v>
      </c>
      <c r="N330" s="19">
        <v>4082500</v>
      </c>
      <c r="O330" s="19">
        <v>4786200</v>
      </c>
      <c r="P330" s="19">
        <v>5298400</v>
      </c>
      <c r="Q330" s="19">
        <v>6704500</v>
      </c>
      <c r="R330" s="19">
        <v>8501900</v>
      </c>
      <c r="S330" s="19">
        <v>8744500</v>
      </c>
      <c r="T330" s="19">
        <v>9917100</v>
      </c>
      <c r="U330" s="19">
        <v>10964000</v>
      </c>
      <c r="V330" s="19">
        <v>11823000</v>
      </c>
      <c r="W330" s="19">
        <v>12704000</v>
      </c>
      <c r="X330" s="19">
        <v>13453000</v>
      </c>
      <c r="Y330" s="19">
        <v>14062000</v>
      </c>
      <c r="Z330" s="19">
        <v>14609000</v>
      </c>
      <c r="AA330" s="19">
        <v>15084000</v>
      </c>
      <c r="AB330" s="19">
        <v>15518000</v>
      </c>
      <c r="AC330" s="19">
        <v>15828000</v>
      </c>
      <c r="AD330" s="19">
        <v>16088000</v>
      </c>
      <c r="AE330" s="19">
        <v>16329000</v>
      </c>
      <c r="AF330" s="19">
        <v>16465000</v>
      </c>
      <c r="AG330" s="19">
        <v>16575000</v>
      </c>
      <c r="AH330" s="19">
        <v>16691000</v>
      </c>
      <c r="AI330" s="19">
        <v>16745000</v>
      </c>
      <c r="AJ330" s="19">
        <v>16802000</v>
      </c>
      <c r="AK330" s="19">
        <v>16893000</v>
      </c>
      <c r="AL330" s="19">
        <v>16942000</v>
      </c>
      <c r="AM330" s="19">
        <v>16992000</v>
      </c>
      <c r="AN330" s="19">
        <v>17079000</v>
      </c>
      <c r="AO330" s="19">
        <v>17133000</v>
      </c>
    </row>
    <row r="331" spans="2:41" x14ac:dyDescent="0.3">
      <c r="B331" s="19">
        <v>3</v>
      </c>
      <c r="C331" s="19" t="s">
        <v>152</v>
      </c>
      <c r="D331" s="19" t="s">
        <v>153</v>
      </c>
      <c r="E331" s="19" t="s">
        <v>44</v>
      </c>
      <c r="F331" s="19">
        <v>682.55</v>
      </c>
      <c r="G331" s="19">
        <v>1605.7</v>
      </c>
      <c r="H331" s="19">
        <v>2807.4</v>
      </c>
      <c r="I331" s="19">
        <v>3982.3</v>
      </c>
      <c r="J331" s="19">
        <v>4627</v>
      </c>
      <c r="K331" s="19">
        <v>4838.2</v>
      </c>
      <c r="L331" s="19">
        <v>5194</v>
      </c>
      <c r="M331" s="19">
        <v>5910.4</v>
      </c>
      <c r="N331" s="19">
        <v>7283.1</v>
      </c>
      <c r="O331" s="19">
        <v>9113.5</v>
      </c>
      <c r="P331" s="19">
        <v>10312</v>
      </c>
      <c r="Q331" s="19">
        <v>12705</v>
      </c>
      <c r="R331" s="19">
        <v>16730</v>
      </c>
      <c r="S331" s="19">
        <v>41602</v>
      </c>
      <c r="T331" s="19">
        <v>52050</v>
      </c>
      <c r="U331" s="19">
        <v>57449</v>
      </c>
      <c r="V331" s="19">
        <v>58365</v>
      </c>
      <c r="W331" s="19">
        <v>57570</v>
      </c>
      <c r="X331" s="19">
        <v>57003</v>
      </c>
      <c r="Y331" s="19">
        <v>56571</v>
      </c>
      <c r="Z331" s="19">
        <v>56472</v>
      </c>
      <c r="AA331" s="19">
        <v>56670</v>
      </c>
      <c r="AB331" s="19">
        <v>57225</v>
      </c>
      <c r="AC331" s="19">
        <v>57729</v>
      </c>
      <c r="AD331" s="19">
        <v>58385</v>
      </c>
      <c r="AE331" s="19">
        <v>59190</v>
      </c>
      <c r="AF331" s="19">
        <v>60106</v>
      </c>
      <c r="AG331" s="19">
        <v>61163</v>
      </c>
      <c r="AH331" s="19">
        <v>62367</v>
      </c>
      <c r="AI331" s="19">
        <v>63504</v>
      </c>
      <c r="AJ331" s="19">
        <v>64435</v>
      </c>
      <c r="AK331" s="19">
        <v>65342</v>
      </c>
      <c r="AL331" s="19">
        <v>66132</v>
      </c>
      <c r="AM331" s="19">
        <v>66901</v>
      </c>
      <c r="AN331" s="19">
        <v>67718</v>
      </c>
      <c r="AO331" s="19">
        <v>68508</v>
      </c>
    </row>
    <row r="332" spans="2:41" x14ac:dyDescent="0.3">
      <c r="B332" s="19">
        <v>3</v>
      </c>
      <c r="C332" s="19" t="s">
        <v>152</v>
      </c>
      <c r="D332" s="19" t="s">
        <v>153</v>
      </c>
      <c r="E332" s="19" t="s">
        <v>45</v>
      </c>
      <c r="F332" s="19">
        <v>1055.5</v>
      </c>
      <c r="G332" s="19">
        <v>2268.4</v>
      </c>
      <c r="H332" s="19">
        <v>4961.8</v>
      </c>
      <c r="I332" s="19">
        <v>10450</v>
      </c>
      <c r="J332" s="19">
        <v>18615</v>
      </c>
      <c r="K332" s="19">
        <v>28083</v>
      </c>
      <c r="L332" s="19">
        <v>44019</v>
      </c>
      <c r="M332" s="19">
        <v>61470</v>
      </c>
      <c r="N332" s="19">
        <v>77015</v>
      </c>
      <c r="O332" s="19">
        <v>91490</v>
      </c>
      <c r="P332" s="19">
        <v>100400</v>
      </c>
      <c r="Q332" s="19">
        <v>133580</v>
      </c>
      <c r="R332" s="19">
        <v>178380</v>
      </c>
      <c r="S332" s="19">
        <v>220050</v>
      </c>
      <c r="T332" s="19">
        <v>257880</v>
      </c>
      <c r="U332" s="19">
        <v>293680</v>
      </c>
      <c r="V332" s="19">
        <v>329510</v>
      </c>
      <c r="W332" s="19">
        <v>360720</v>
      </c>
      <c r="X332" s="19">
        <v>389530</v>
      </c>
      <c r="Y332" s="19">
        <v>417650</v>
      </c>
      <c r="Z332" s="19">
        <v>440690</v>
      </c>
      <c r="AA332" s="19">
        <v>461800</v>
      </c>
      <c r="AB332" s="19">
        <v>482040</v>
      </c>
      <c r="AC332" s="19">
        <v>497200</v>
      </c>
      <c r="AD332" s="19">
        <v>510420</v>
      </c>
      <c r="AE332" s="19">
        <v>523260</v>
      </c>
      <c r="AF332" s="19">
        <v>531940</v>
      </c>
      <c r="AG332" s="19">
        <v>539500</v>
      </c>
      <c r="AH332" s="19">
        <v>547670</v>
      </c>
      <c r="AI332" s="19">
        <v>552890</v>
      </c>
      <c r="AJ332" s="19">
        <v>557960</v>
      </c>
      <c r="AK332" s="19">
        <v>564590</v>
      </c>
      <c r="AL332" s="19">
        <v>569070</v>
      </c>
      <c r="AM332" s="19">
        <v>573600</v>
      </c>
      <c r="AN332" s="19">
        <v>579910</v>
      </c>
      <c r="AO332" s="19">
        <v>584610</v>
      </c>
    </row>
    <row r="333" spans="2:41" x14ac:dyDescent="0.3">
      <c r="B333" s="19">
        <v>3</v>
      </c>
      <c r="C333" s="19" t="s">
        <v>152</v>
      </c>
      <c r="D333" s="19" t="s">
        <v>153</v>
      </c>
      <c r="E333" s="19" t="s">
        <v>46</v>
      </c>
      <c r="F333" s="19">
        <v>4.0617999999999999</v>
      </c>
      <c r="G333" s="19">
        <v>14.343999999999999</v>
      </c>
      <c r="H333" s="19">
        <v>43.103999999999999</v>
      </c>
      <c r="I333" s="19">
        <v>110.1</v>
      </c>
      <c r="J333" s="19">
        <v>215.02</v>
      </c>
      <c r="K333" s="19">
        <v>250.07</v>
      </c>
      <c r="L333" s="19">
        <v>293.19</v>
      </c>
      <c r="M333" s="19">
        <v>331.52</v>
      </c>
      <c r="N333" s="19">
        <v>372.45</v>
      </c>
      <c r="O333" s="19">
        <v>409.71</v>
      </c>
      <c r="P333" s="19">
        <v>445.9</v>
      </c>
      <c r="Q333" s="19">
        <v>465.96</v>
      </c>
      <c r="R333" s="19">
        <v>481.04</v>
      </c>
      <c r="S333" s="19">
        <v>1768.2</v>
      </c>
      <c r="T333" s="19">
        <v>1502.8</v>
      </c>
      <c r="U333" s="19">
        <v>1296.5</v>
      </c>
      <c r="V333" s="19">
        <v>1369.3</v>
      </c>
      <c r="W333" s="19">
        <v>1233.8</v>
      </c>
      <c r="X333" s="19">
        <v>1070.4000000000001</v>
      </c>
      <c r="Y333" s="19">
        <v>1060.2</v>
      </c>
      <c r="Z333" s="19">
        <v>953.88</v>
      </c>
      <c r="AA333" s="19">
        <v>810.33</v>
      </c>
      <c r="AB333" s="19">
        <v>767.36</v>
      </c>
      <c r="AC333" s="19">
        <v>678.4</v>
      </c>
      <c r="AD333" s="19">
        <v>578.65</v>
      </c>
      <c r="AE333" s="19">
        <v>549.59</v>
      </c>
      <c r="AF333" s="19">
        <v>499.75</v>
      </c>
      <c r="AG333" s="19">
        <v>455.71</v>
      </c>
      <c r="AH333" s="19">
        <v>446.1</v>
      </c>
      <c r="AI333" s="19">
        <v>415.95</v>
      </c>
      <c r="AJ333" s="19">
        <v>388.9</v>
      </c>
      <c r="AK333" s="19">
        <v>383.81</v>
      </c>
      <c r="AL333" s="19">
        <v>358.58</v>
      </c>
      <c r="AM333" s="19">
        <v>336.5</v>
      </c>
      <c r="AN333" s="19">
        <v>331.09</v>
      </c>
      <c r="AO333" s="19">
        <v>309.39</v>
      </c>
    </row>
    <row r="334" spans="2:41" x14ac:dyDescent="0.3">
      <c r="B334" s="19">
        <v>3</v>
      </c>
      <c r="C334" s="19" t="s">
        <v>152</v>
      </c>
      <c r="D334" s="19" t="s">
        <v>51</v>
      </c>
      <c r="E334" s="19" t="s">
        <v>42</v>
      </c>
      <c r="F334" s="19">
        <v>56365</v>
      </c>
      <c r="G334" s="19">
        <v>147740</v>
      </c>
      <c r="H334" s="19">
        <v>332230</v>
      </c>
      <c r="I334" s="19">
        <v>665200</v>
      </c>
      <c r="J334" s="19">
        <v>1109700</v>
      </c>
      <c r="K334" s="19">
        <v>1481000</v>
      </c>
      <c r="L334" s="19">
        <v>2048900</v>
      </c>
      <c r="M334" s="19">
        <v>2655300</v>
      </c>
      <c r="N334" s="19">
        <v>3237700</v>
      </c>
      <c r="O334" s="19">
        <v>3801500</v>
      </c>
      <c r="P334" s="19">
        <v>4212300</v>
      </c>
      <c r="Q334" s="19">
        <v>5255700</v>
      </c>
      <c r="R334" s="19">
        <v>6655800</v>
      </c>
      <c r="S334" s="19">
        <v>6892700</v>
      </c>
      <c r="T334" s="19">
        <v>7972500</v>
      </c>
      <c r="U334" s="19">
        <v>8919700</v>
      </c>
      <c r="V334" s="19">
        <v>9721000</v>
      </c>
      <c r="W334" s="19">
        <v>10557000</v>
      </c>
      <c r="X334" s="19">
        <v>11323000</v>
      </c>
      <c r="Y334" s="19">
        <v>11990000</v>
      </c>
      <c r="Z334" s="19">
        <v>12552000</v>
      </c>
      <c r="AA334" s="19">
        <v>13082000</v>
      </c>
      <c r="AB334" s="19">
        <v>13534000</v>
      </c>
      <c r="AC334" s="19">
        <v>13869000</v>
      </c>
      <c r="AD334" s="19">
        <v>14153000</v>
      </c>
      <c r="AE334" s="19">
        <v>14414000</v>
      </c>
      <c r="AF334" s="19">
        <v>14574000</v>
      </c>
      <c r="AG334" s="19">
        <v>14701000</v>
      </c>
      <c r="AH334" s="19">
        <v>14770000</v>
      </c>
      <c r="AI334" s="19">
        <v>14835000</v>
      </c>
      <c r="AJ334" s="19">
        <v>14897000</v>
      </c>
      <c r="AK334" s="19">
        <v>14985000</v>
      </c>
      <c r="AL334" s="19">
        <v>15031000</v>
      </c>
      <c r="AM334" s="19">
        <v>15076000</v>
      </c>
      <c r="AN334" s="19">
        <v>15154000</v>
      </c>
      <c r="AO334" s="19">
        <v>15201000</v>
      </c>
    </row>
    <row r="335" spans="2:41" x14ac:dyDescent="0.3">
      <c r="B335" s="19">
        <v>3</v>
      </c>
      <c r="C335" s="19" t="s">
        <v>152</v>
      </c>
      <c r="D335" s="19" t="s">
        <v>51</v>
      </c>
      <c r="E335" s="19" t="s">
        <v>44</v>
      </c>
      <c r="F335" s="19">
        <v>470.2</v>
      </c>
      <c r="G335" s="19">
        <v>1149.8</v>
      </c>
      <c r="H335" s="19">
        <v>2034.2</v>
      </c>
      <c r="I335" s="19">
        <v>2894.8</v>
      </c>
      <c r="J335" s="19">
        <v>3243</v>
      </c>
      <c r="K335" s="19">
        <v>3108.4</v>
      </c>
      <c r="L335" s="19">
        <v>3066.7</v>
      </c>
      <c r="M335" s="19">
        <v>3329.2</v>
      </c>
      <c r="N335" s="19">
        <v>4178.7</v>
      </c>
      <c r="O335" s="19">
        <v>5372.5</v>
      </c>
      <c r="P335" s="19">
        <v>6339.1</v>
      </c>
      <c r="Q335" s="19">
        <v>7650.2</v>
      </c>
      <c r="R335" s="19">
        <v>9807.7999999999993</v>
      </c>
      <c r="S335" s="19">
        <v>33510</v>
      </c>
      <c r="T335" s="19">
        <v>43239</v>
      </c>
      <c r="U335" s="19">
        <v>49215</v>
      </c>
      <c r="V335" s="19">
        <v>51039</v>
      </c>
      <c r="W335" s="19">
        <v>50923</v>
      </c>
      <c r="X335" s="19">
        <v>50916</v>
      </c>
      <c r="Y335" s="19">
        <v>50884</v>
      </c>
      <c r="Z335" s="19">
        <v>51090</v>
      </c>
      <c r="AA335" s="19">
        <v>51568</v>
      </c>
      <c r="AB335" s="19">
        <v>52330</v>
      </c>
      <c r="AC335" s="19">
        <v>53062</v>
      </c>
      <c r="AD335" s="19">
        <v>53881</v>
      </c>
      <c r="AE335" s="19">
        <v>54809</v>
      </c>
      <c r="AF335" s="19">
        <v>55836</v>
      </c>
      <c r="AG335" s="19">
        <v>56975</v>
      </c>
      <c r="AH335" s="19">
        <v>58224</v>
      </c>
      <c r="AI335" s="19">
        <v>59386</v>
      </c>
      <c r="AJ335" s="19">
        <v>60318</v>
      </c>
      <c r="AK335" s="19">
        <v>61200</v>
      </c>
      <c r="AL335" s="19">
        <v>61971</v>
      </c>
      <c r="AM335" s="19">
        <v>62722</v>
      </c>
      <c r="AN335" s="19">
        <v>63508</v>
      </c>
      <c r="AO335" s="19">
        <v>64270</v>
      </c>
    </row>
    <row r="336" spans="2:41" x14ac:dyDescent="0.3">
      <c r="B336" s="19">
        <v>3</v>
      </c>
      <c r="C336" s="19" t="s">
        <v>152</v>
      </c>
      <c r="D336" s="19" t="s">
        <v>51</v>
      </c>
      <c r="E336" s="19" t="s">
        <v>45</v>
      </c>
      <c r="F336" s="19">
        <v>784.93</v>
      </c>
      <c r="G336" s="19">
        <v>1778.8</v>
      </c>
      <c r="H336" s="19">
        <v>4433.5</v>
      </c>
      <c r="I336" s="19">
        <v>9954</v>
      </c>
      <c r="J336" s="19">
        <v>18371</v>
      </c>
      <c r="K336" s="19">
        <v>27918</v>
      </c>
      <c r="L336" s="19">
        <v>43931</v>
      </c>
      <c r="M336" s="19">
        <v>61389</v>
      </c>
      <c r="N336" s="19">
        <v>76612</v>
      </c>
      <c r="O336" s="19">
        <v>90475</v>
      </c>
      <c r="P336" s="19">
        <v>98499</v>
      </c>
      <c r="Q336" s="19">
        <v>133490</v>
      </c>
      <c r="R336" s="19">
        <v>178380</v>
      </c>
      <c r="S336" s="19">
        <v>220050</v>
      </c>
      <c r="T336" s="19">
        <v>257880</v>
      </c>
      <c r="U336" s="19">
        <v>293680</v>
      </c>
      <c r="V336" s="19">
        <v>329510</v>
      </c>
      <c r="W336" s="19">
        <v>360720</v>
      </c>
      <c r="X336" s="19">
        <v>389530</v>
      </c>
      <c r="Y336" s="19">
        <v>417650</v>
      </c>
      <c r="Z336" s="19">
        <v>440690</v>
      </c>
      <c r="AA336" s="19">
        <v>461800</v>
      </c>
      <c r="AB336" s="19">
        <v>482040</v>
      </c>
      <c r="AC336" s="19">
        <v>497200</v>
      </c>
      <c r="AD336" s="19">
        <v>510420</v>
      </c>
      <c r="AE336" s="19">
        <v>523260</v>
      </c>
      <c r="AF336" s="19">
        <v>531940</v>
      </c>
      <c r="AG336" s="19">
        <v>539500</v>
      </c>
      <c r="AH336" s="19">
        <v>547670</v>
      </c>
      <c r="AI336" s="19">
        <v>552890</v>
      </c>
      <c r="AJ336" s="19">
        <v>557960</v>
      </c>
      <c r="AK336" s="19">
        <v>564590</v>
      </c>
      <c r="AL336" s="19">
        <v>569070</v>
      </c>
      <c r="AM336" s="19">
        <v>573600</v>
      </c>
      <c r="AN336" s="19">
        <v>579910</v>
      </c>
      <c r="AO336" s="19">
        <v>584610</v>
      </c>
    </row>
    <row r="337" spans="2:41" x14ac:dyDescent="0.3">
      <c r="B337" s="19">
        <v>3</v>
      </c>
      <c r="C337" s="19" t="s">
        <v>152</v>
      </c>
      <c r="D337" s="19" t="s">
        <v>51</v>
      </c>
      <c r="E337" s="19" t="s">
        <v>46</v>
      </c>
      <c r="F337" s="19">
        <v>2.7404000000000002</v>
      </c>
      <c r="G337" s="19">
        <v>10.301</v>
      </c>
      <c r="H337" s="19">
        <v>31.341000000000001</v>
      </c>
      <c r="I337" s="19">
        <v>78.45</v>
      </c>
      <c r="J337" s="19">
        <v>145.15</v>
      </c>
      <c r="K337" s="19">
        <v>150.96</v>
      </c>
      <c r="L337" s="19">
        <v>169.27</v>
      </c>
      <c r="M337" s="19">
        <v>191.45</v>
      </c>
      <c r="N337" s="19">
        <v>217.3</v>
      </c>
      <c r="O337" s="19">
        <v>240.43</v>
      </c>
      <c r="P337" s="19">
        <v>259.79000000000002</v>
      </c>
      <c r="Q337" s="19">
        <v>261.93</v>
      </c>
      <c r="R337" s="19">
        <v>262.16000000000003</v>
      </c>
      <c r="S337" s="19">
        <v>1348.8</v>
      </c>
      <c r="T337" s="19">
        <v>1170.2</v>
      </c>
      <c r="U337" s="19">
        <v>1036.7</v>
      </c>
      <c r="V337" s="19">
        <v>1119.5</v>
      </c>
      <c r="W337" s="19">
        <v>1005.5</v>
      </c>
      <c r="X337" s="19">
        <v>867.38</v>
      </c>
      <c r="Y337" s="19">
        <v>866.63</v>
      </c>
      <c r="Z337" s="19">
        <v>779.25</v>
      </c>
      <c r="AA337" s="19">
        <v>657.35</v>
      </c>
      <c r="AB337" s="19">
        <v>624.27</v>
      </c>
      <c r="AC337" s="19">
        <v>548.9</v>
      </c>
      <c r="AD337" s="19">
        <v>462.56</v>
      </c>
      <c r="AE337" s="19">
        <v>439.1</v>
      </c>
      <c r="AF337" s="19">
        <v>396.43</v>
      </c>
      <c r="AG337" s="19">
        <v>358.28</v>
      </c>
      <c r="AH337" s="19">
        <v>350.32</v>
      </c>
      <c r="AI337" s="19">
        <v>323.83</v>
      </c>
      <c r="AJ337" s="19">
        <v>299.83</v>
      </c>
      <c r="AK337" s="19">
        <v>295.13</v>
      </c>
      <c r="AL337" s="19">
        <v>272.47000000000003</v>
      </c>
      <c r="AM337" s="19">
        <v>252.55</v>
      </c>
      <c r="AN337" s="19">
        <v>247.29</v>
      </c>
      <c r="AO337" s="19">
        <v>227.6</v>
      </c>
    </row>
    <row r="338" spans="2:41" x14ac:dyDescent="0.3">
      <c r="B338" s="19">
        <v>3</v>
      </c>
      <c r="C338" s="19" t="s">
        <v>152</v>
      </c>
      <c r="D338" s="19" t="s">
        <v>52</v>
      </c>
      <c r="E338" s="19" t="s">
        <v>42</v>
      </c>
      <c r="F338" s="19">
        <v>35618</v>
      </c>
      <c r="G338" s="19">
        <v>85807</v>
      </c>
      <c r="H338" s="19">
        <v>187800</v>
      </c>
      <c r="I338" s="19">
        <v>366420</v>
      </c>
      <c r="J338" s="19">
        <v>611110</v>
      </c>
      <c r="K338" s="19">
        <v>817350</v>
      </c>
      <c r="L338" s="19">
        <v>1169500</v>
      </c>
      <c r="M338" s="19">
        <v>1550100</v>
      </c>
      <c r="N338" s="19">
        <v>1935600</v>
      </c>
      <c r="O338" s="19">
        <v>2288900</v>
      </c>
      <c r="P338" s="19">
        <v>2630600</v>
      </c>
      <c r="Q338" s="19">
        <v>3190000</v>
      </c>
      <c r="R338" s="19">
        <v>3775500</v>
      </c>
      <c r="S338" s="19">
        <v>4307600</v>
      </c>
      <c r="T338" s="19">
        <v>4880400</v>
      </c>
      <c r="U338" s="19">
        <v>5484300</v>
      </c>
      <c r="V338" s="19">
        <v>6101500</v>
      </c>
      <c r="W338" s="19">
        <v>6776400</v>
      </c>
      <c r="X338" s="19">
        <v>7398300</v>
      </c>
      <c r="Y338" s="19">
        <v>7892000</v>
      </c>
      <c r="Z338" s="19">
        <v>8326900</v>
      </c>
      <c r="AA338" s="19">
        <v>8734900</v>
      </c>
      <c r="AB338" s="19">
        <v>9055800</v>
      </c>
      <c r="AC338" s="19">
        <v>9313800</v>
      </c>
      <c r="AD338" s="19">
        <v>9509000</v>
      </c>
      <c r="AE338" s="19">
        <v>9693100</v>
      </c>
      <c r="AF338" s="19">
        <v>9800200</v>
      </c>
      <c r="AG338" s="19">
        <v>9880800</v>
      </c>
      <c r="AH338" s="19">
        <v>9954400</v>
      </c>
      <c r="AI338" s="19">
        <v>9984600</v>
      </c>
      <c r="AJ338" s="19">
        <v>10018000</v>
      </c>
      <c r="AK338" s="19">
        <v>10072000</v>
      </c>
      <c r="AL338" s="19">
        <v>10099000</v>
      </c>
      <c r="AM338" s="19">
        <v>10125000</v>
      </c>
      <c r="AN338" s="19">
        <v>10175000</v>
      </c>
      <c r="AO338" s="19">
        <v>10203000</v>
      </c>
    </row>
    <row r="339" spans="2:41" x14ac:dyDescent="0.3">
      <c r="B339" s="19">
        <v>3</v>
      </c>
      <c r="C339" s="19" t="s">
        <v>152</v>
      </c>
      <c r="D339" s="19" t="s">
        <v>52</v>
      </c>
      <c r="E339" s="19" t="s">
        <v>44</v>
      </c>
      <c r="F339" s="19">
        <v>450.89</v>
      </c>
      <c r="G339" s="19">
        <v>1031.4000000000001</v>
      </c>
      <c r="H339" s="19">
        <v>1886.7</v>
      </c>
      <c r="I339" s="19">
        <v>2894.8</v>
      </c>
      <c r="J339" s="19">
        <v>3856.8</v>
      </c>
      <c r="K339" s="19">
        <v>4374.2</v>
      </c>
      <c r="L339" s="19">
        <v>5068.8999999999996</v>
      </c>
      <c r="M339" s="19">
        <v>5762.6</v>
      </c>
      <c r="N339" s="19">
        <v>6969.9</v>
      </c>
      <c r="O339" s="19">
        <v>8333.7999999999993</v>
      </c>
      <c r="P339" s="19">
        <v>10112</v>
      </c>
      <c r="Q339" s="19">
        <v>11199</v>
      </c>
      <c r="R339" s="19">
        <v>12346</v>
      </c>
      <c r="S339" s="19">
        <v>12753</v>
      </c>
      <c r="T339" s="19">
        <v>13323</v>
      </c>
      <c r="U339" s="19">
        <v>13514</v>
      </c>
      <c r="V339" s="19">
        <v>13641</v>
      </c>
      <c r="W339" s="19">
        <v>14030</v>
      </c>
      <c r="X339" s="19">
        <v>14257</v>
      </c>
      <c r="Y339" s="19">
        <v>14236</v>
      </c>
      <c r="Z339" s="19">
        <v>14096</v>
      </c>
      <c r="AA339" s="19">
        <v>13956</v>
      </c>
      <c r="AB339" s="19">
        <v>13704</v>
      </c>
      <c r="AC339" s="19">
        <v>13370</v>
      </c>
      <c r="AD339" s="19">
        <v>13013</v>
      </c>
      <c r="AE339" s="19">
        <v>12952</v>
      </c>
      <c r="AF339" s="19">
        <v>12877</v>
      </c>
      <c r="AG339" s="19">
        <v>12807</v>
      </c>
      <c r="AH339" s="19">
        <v>12754</v>
      </c>
      <c r="AI339" s="19">
        <v>12699</v>
      </c>
      <c r="AJ339" s="19">
        <v>12688</v>
      </c>
      <c r="AK339" s="19">
        <v>12710</v>
      </c>
      <c r="AL339" s="19">
        <v>12732</v>
      </c>
      <c r="AM339" s="19">
        <v>12762</v>
      </c>
      <c r="AN339" s="19">
        <v>12807</v>
      </c>
      <c r="AO339" s="19">
        <v>12839</v>
      </c>
    </row>
    <row r="340" spans="2:41" x14ac:dyDescent="0.3">
      <c r="B340" s="19">
        <v>3</v>
      </c>
      <c r="C340" s="19" t="s">
        <v>152</v>
      </c>
      <c r="D340" s="19" t="s">
        <v>52</v>
      </c>
      <c r="E340" s="19" t="s">
        <v>45</v>
      </c>
      <c r="F340" s="19">
        <v>850.1</v>
      </c>
      <c r="G340" s="19">
        <v>2086.5</v>
      </c>
      <c r="H340" s="19">
        <v>5289.3</v>
      </c>
      <c r="I340" s="19">
        <v>11580</v>
      </c>
      <c r="J340" s="19">
        <v>20600</v>
      </c>
      <c r="K340" s="19">
        <v>30443</v>
      </c>
      <c r="L340" s="19">
        <v>46964</v>
      </c>
      <c r="M340" s="19">
        <v>65559</v>
      </c>
      <c r="N340" s="19">
        <v>82722</v>
      </c>
      <c r="O340" s="19">
        <v>98077</v>
      </c>
      <c r="P340" s="19">
        <v>109330</v>
      </c>
      <c r="Q340" s="19">
        <v>141920</v>
      </c>
      <c r="R340" s="19">
        <v>177590</v>
      </c>
      <c r="S340" s="19">
        <v>215290</v>
      </c>
      <c r="T340" s="19">
        <v>256090</v>
      </c>
      <c r="U340" s="19">
        <v>296540</v>
      </c>
      <c r="V340" s="19">
        <v>336090</v>
      </c>
      <c r="W340" s="19">
        <v>379200</v>
      </c>
      <c r="X340" s="19">
        <v>420410</v>
      </c>
      <c r="Y340" s="19">
        <v>456500</v>
      </c>
      <c r="Z340" s="19">
        <v>488280</v>
      </c>
      <c r="AA340" s="19">
        <v>518410</v>
      </c>
      <c r="AB340" s="19">
        <v>544140</v>
      </c>
      <c r="AC340" s="19">
        <v>564730</v>
      </c>
      <c r="AD340" s="19">
        <v>583080</v>
      </c>
      <c r="AE340" s="19">
        <v>598810</v>
      </c>
      <c r="AF340" s="19">
        <v>609620</v>
      </c>
      <c r="AG340" s="19">
        <v>618720</v>
      </c>
      <c r="AH340" s="19">
        <v>627500</v>
      </c>
      <c r="AI340" s="19">
        <v>633260</v>
      </c>
      <c r="AJ340" s="19">
        <v>639090</v>
      </c>
      <c r="AK340" s="19">
        <v>646370</v>
      </c>
      <c r="AL340" s="19">
        <v>651700</v>
      </c>
      <c r="AM340" s="19">
        <v>657060</v>
      </c>
      <c r="AN340" s="19">
        <v>664140</v>
      </c>
      <c r="AO340" s="19">
        <v>669700</v>
      </c>
    </row>
    <row r="341" spans="2:41" x14ac:dyDescent="0.3">
      <c r="B341" s="19">
        <v>3</v>
      </c>
      <c r="C341" s="19" t="s">
        <v>152</v>
      </c>
      <c r="D341" s="19" t="s">
        <v>52</v>
      </c>
      <c r="E341" s="19" t="s">
        <v>46</v>
      </c>
      <c r="F341" s="19">
        <v>57.619</v>
      </c>
      <c r="G341" s="19">
        <v>187.05</v>
      </c>
      <c r="H341" s="19">
        <v>537.12</v>
      </c>
      <c r="I341" s="19">
        <v>1344.3</v>
      </c>
      <c r="J341" s="19">
        <v>2692.5</v>
      </c>
      <c r="K341" s="19">
        <v>2887.3</v>
      </c>
      <c r="L341" s="19">
        <v>3683.1</v>
      </c>
      <c r="M341" s="19">
        <v>4600.3999999999996</v>
      </c>
      <c r="N341" s="19">
        <v>5494.3</v>
      </c>
      <c r="O341" s="19">
        <v>6217.5</v>
      </c>
      <c r="P341" s="19">
        <v>7075.7</v>
      </c>
      <c r="Q341" s="19">
        <v>8033.8</v>
      </c>
      <c r="R341" s="19">
        <v>8857.7000000000007</v>
      </c>
      <c r="S341" s="19">
        <v>9443</v>
      </c>
      <c r="T341" s="19">
        <v>10040</v>
      </c>
      <c r="U341" s="19">
        <v>10633</v>
      </c>
      <c r="V341" s="19">
        <v>11443</v>
      </c>
      <c r="W341" s="19">
        <v>12020</v>
      </c>
      <c r="X341" s="19">
        <v>12433</v>
      </c>
      <c r="Y341" s="19">
        <v>12633</v>
      </c>
      <c r="Z341" s="19">
        <v>12707</v>
      </c>
      <c r="AA341" s="19">
        <v>12730</v>
      </c>
      <c r="AB341" s="19">
        <v>12585</v>
      </c>
      <c r="AC341" s="19">
        <v>12271</v>
      </c>
      <c r="AD341" s="19">
        <v>11891</v>
      </c>
      <c r="AE341" s="19">
        <v>11883</v>
      </c>
      <c r="AF341" s="19">
        <v>11797</v>
      </c>
      <c r="AG341" s="19">
        <v>11695</v>
      </c>
      <c r="AH341" s="19">
        <v>11588</v>
      </c>
      <c r="AI341" s="19">
        <v>11415</v>
      </c>
      <c r="AJ341" s="19">
        <v>11227</v>
      </c>
      <c r="AK341" s="19">
        <v>11053</v>
      </c>
      <c r="AL341" s="19">
        <v>10831</v>
      </c>
      <c r="AM341" s="19">
        <v>10603</v>
      </c>
      <c r="AN341" s="19">
        <v>10401</v>
      </c>
      <c r="AO341" s="19">
        <v>10173</v>
      </c>
    </row>
    <row r="342" spans="2:41" x14ac:dyDescent="0.3">
      <c r="B342" s="19">
        <v>3</v>
      </c>
      <c r="C342" s="19" t="s">
        <v>152</v>
      </c>
      <c r="D342" s="19" t="s">
        <v>53</v>
      </c>
      <c r="E342" s="19" t="s">
        <v>42</v>
      </c>
      <c r="F342" s="19">
        <v>68231</v>
      </c>
      <c r="G342" s="19">
        <v>173520</v>
      </c>
      <c r="H342" s="19">
        <v>397190</v>
      </c>
      <c r="I342" s="19">
        <v>807670</v>
      </c>
      <c r="J342" s="19">
        <v>1371800</v>
      </c>
      <c r="K342" s="19">
        <v>1877500</v>
      </c>
      <c r="L342" s="19">
        <v>2620200</v>
      </c>
      <c r="M342" s="19">
        <v>3361900</v>
      </c>
      <c r="N342" s="19">
        <v>4082500</v>
      </c>
      <c r="O342" s="19">
        <v>4786200</v>
      </c>
      <c r="P342" s="19">
        <v>5298400</v>
      </c>
      <c r="Q342" s="19">
        <v>6704500</v>
      </c>
      <c r="R342" s="19">
        <v>8501900</v>
      </c>
      <c r="S342" s="19">
        <v>8744500</v>
      </c>
      <c r="T342" s="19">
        <v>9917100</v>
      </c>
      <c r="U342" s="19">
        <v>10964000</v>
      </c>
      <c r="V342" s="19">
        <v>11823000</v>
      </c>
      <c r="W342" s="19">
        <v>12704000</v>
      </c>
      <c r="X342" s="19">
        <v>13453000</v>
      </c>
      <c r="Y342" s="19">
        <v>14062000</v>
      </c>
      <c r="Z342" s="19">
        <v>14609000</v>
      </c>
      <c r="AA342" s="19">
        <v>15084000</v>
      </c>
      <c r="AB342" s="19">
        <v>15518000</v>
      </c>
      <c r="AC342" s="19">
        <v>15828000</v>
      </c>
      <c r="AD342" s="19">
        <v>16088000</v>
      </c>
      <c r="AE342" s="19">
        <v>16329000</v>
      </c>
      <c r="AF342" s="19">
        <v>16465000</v>
      </c>
      <c r="AG342" s="19">
        <v>16575000</v>
      </c>
      <c r="AH342" s="19">
        <v>16691000</v>
      </c>
      <c r="AI342" s="19">
        <v>16745000</v>
      </c>
      <c r="AJ342" s="19">
        <v>16802000</v>
      </c>
      <c r="AK342" s="19">
        <v>16893000</v>
      </c>
      <c r="AL342" s="19">
        <v>16942000</v>
      </c>
      <c r="AM342" s="19">
        <v>16992000</v>
      </c>
      <c r="AN342" s="19">
        <v>17079000</v>
      </c>
      <c r="AO342" s="19">
        <v>17133000</v>
      </c>
    </row>
    <row r="343" spans="2:41" x14ac:dyDescent="0.3">
      <c r="B343" s="19">
        <v>3</v>
      </c>
      <c r="C343" s="19" t="s">
        <v>152</v>
      </c>
      <c r="D343" s="19" t="s">
        <v>53</v>
      </c>
      <c r="E343" s="19" t="s">
        <v>44</v>
      </c>
      <c r="F343" s="19">
        <v>682.55</v>
      </c>
      <c r="G343" s="19">
        <v>1605.7</v>
      </c>
      <c r="H343" s="19">
        <v>2807.4</v>
      </c>
      <c r="I343" s="19">
        <v>3982.3</v>
      </c>
      <c r="J343" s="19">
        <v>4627</v>
      </c>
      <c r="K343" s="19">
        <v>4838.2</v>
      </c>
      <c r="L343" s="19">
        <v>5194</v>
      </c>
      <c r="M343" s="19">
        <v>5910.4</v>
      </c>
      <c r="N343" s="19">
        <v>7283.1</v>
      </c>
      <c r="O343" s="19">
        <v>9113.5</v>
      </c>
      <c r="P343" s="19">
        <v>10312</v>
      </c>
      <c r="Q343" s="19">
        <v>12705</v>
      </c>
      <c r="R343" s="19">
        <v>16730</v>
      </c>
      <c r="S343" s="19">
        <v>41602</v>
      </c>
      <c r="T343" s="19">
        <v>52050</v>
      </c>
      <c r="U343" s="19">
        <v>57449</v>
      </c>
      <c r="V343" s="19">
        <v>58365</v>
      </c>
      <c r="W343" s="19">
        <v>57570</v>
      </c>
      <c r="X343" s="19">
        <v>57003</v>
      </c>
      <c r="Y343" s="19">
        <v>56571</v>
      </c>
      <c r="Z343" s="19">
        <v>56472</v>
      </c>
      <c r="AA343" s="19">
        <v>56670</v>
      </c>
      <c r="AB343" s="19">
        <v>57225</v>
      </c>
      <c r="AC343" s="19">
        <v>57729</v>
      </c>
      <c r="AD343" s="19">
        <v>58385</v>
      </c>
      <c r="AE343" s="19">
        <v>59190</v>
      </c>
      <c r="AF343" s="19">
        <v>60106</v>
      </c>
      <c r="AG343" s="19">
        <v>61163</v>
      </c>
      <c r="AH343" s="19">
        <v>62367</v>
      </c>
      <c r="AI343" s="19">
        <v>63504</v>
      </c>
      <c r="AJ343" s="19">
        <v>64435</v>
      </c>
      <c r="AK343" s="19">
        <v>65342</v>
      </c>
      <c r="AL343" s="19">
        <v>66132</v>
      </c>
      <c r="AM343" s="19">
        <v>66901</v>
      </c>
      <c r="AN343" s="19">
        <v>67718</v>
      </c>
      <c r="AO343" s="19">
        <v>68508</v>
      </c>
    </row>
    <row r="344" spans="2:41" x14ac:dyDescent="0.3">
      <c r="B344" s="19">
        <v>3</v>
      </c>
      <c r="C344" s="19" t="s">
        <v>152</v>
      </c>
      <c r="D344" s="19" t="s">
        <v>53</v>
      </c>
      <c r="E344" s="19" t="s">
        <v>45</v>
      </c>
      <c r="F344" s="19">
        <v>1055.5</v>
      </c>
      <c r="G344" s="19">
        <v>2268.4</v>
      </c>
      <c r="H344" s="19">
        <v>4961.8</v>
      </c>
      <c r="I344" s="19">
        <v>10450</v>
      </c>
      <c r="J344" s="19">
        <v>18615</v>
      </c>
      <c r="K344" s="19">
        <v>28083</v>
      </c>
      <c r="L344" s="19">
        <v>44019</v>
      </c>
      <c r="M344" s="19">
        <v>61470</v>
      </c>
      <c r="N344" s="19">
        <v>77015</v>
      </c>
      <c r="O344" s="19">
        <v>91490</v>
      </c>
      <c r="P344" s="19">
        <v>100400</v>
      </c>
      <c r="Q344" s="19">
        <v>133580</v>
      </c>
      <c r="R344" s="19">
        <v>178380</v>
      </c>
      <c r="S344" s="19">
        <v>220050</v>
      </c>
      <c r="T344" s="19">
        <v>257880</v>
      </c>
      <c r="U344" s="19">
        <v>293680</v>
      </c>
      <c r="V344" s="19">
        <v>329510</v>
      </c>
      <c r="W344" s="19">
        <v>360720</v>
      </c>
      <c r="X344" s="19">
        <v>389530</v>
      </c>
      <c r="Y344" s="19">
        <v>417650</v>
      </c>
      <c r="Z344" s="19">
        <v>440690</v>
      </c>
      <c r="AA344" s="19">
        <v>461800</v>
      </c>
      <c r="AB344" s="19">
        <v>482040</v>
      </c>
      <c r="AC344" s="19">
        <v>497200</v>
      </c>
      <c r="AD344" s="19">
        <v>510420</v>
      </c>
      <c r="AE344" s="19">
        <v>523260</v>
      </c>
      <c r="AF344" s="19">
        <v>531940</v>
      </c>
      <c r="AG344" s="19">
        <v>539500</v>
      </c>
      <c r="AH344" s="19">
        <v>547670</v>
      </c>
      <c r="AI344" s="19">
        <v>552890</v>
      </c>
      <c r="AJ344" s="19">
        <v>557960</v>
      </c>
      <c r="AK344" s="19">
        <v>564590</v>
      </c>
      <c r="AL344" s="19">
        <v>569070</v>
      </c>
      <c r="AM344" s="19">
        <v>573600</v>
      </c>
      <c r="AN344" s="19">
        <v>579910</v>
      </c>
      <c r="AO344" s="19">
        <v>584610</v>
      </c>
    </row>
    <row r="345" spans="2:41" x14ac:dyDescent="0.3">
      <c r="B345" s="19">
        <v>3</v>
      </c>
      <c r="C345" s="19" t="s">
        <v>152</v>
      </c>
      <c r="D345" s="19" t="s">
        <v>53</v>
      </c>
      <c r="E345" s="19" t="s">
        <v>46</v>
      </c>
      <c r="F345" s="19">
        <v>4.0617999999999999</v>
      </c>
      <c r="G345" s="19">
        <v>14.343999999999999</v>
      </c>
      <c r="H345" s="19">
        <v>43.103999999999999</v>
      </c>
      <c r="I345" s="19">
        <v>110.1</v>
      </c>
      <c r="J345" s="19">
        <v>215.02</v>
      </c>
      <c r="K345" s="19">
        <v>250.07</v>
      </c>
      <c r="L345" s="19">
        <v>293.19</v>
      </c>
      <c r="M345" s="19">
        <v>331.52</v>
      </c>
      <c r="N345" s="19">
        <v>372.45</v>
      </c>
      <c r="O345" s="19">
        <v>409.71</v>
      </c>
      <c r="P345" s="19">
        <v>445.9</v>
      </c>
      <c r="Q345" s="19">
        <v>465.96</v>
      </c>
      <c r="R345" s="19">
        <v>481.04</v>
      </c>
      <c r="S345" s="19">
        <v>1768.2</v>
      </c>
      <c r="T345" s="19">
        <v>1502.8</v>
      </c>
      <c r="U345" s="19">
        <v>1296.5</v>
      </c>
      <c r="V345" s="19">
        <v>1369.3</v>
      </c>
      <c r="W345" s="19">
        <v>1233.8</v>
      </c>
      <c r="X345" s="19">
        <v>1070.4000000000001</v>
      </c>
      <c r="Y345" s="19">
        <v>1060.2</v>
      </c>
      <c r="Z345" s="19">
        <v>953.88</v>
      </c>
      <c r="AA345" s="19">
        <v>810.33</v>
      </c>
      <c r="AB345" s="19">
        <v>767.36</v>
      </c>
      <c r="AC345" s="19">
        <v>678.4</v>
      </c>
      <c r="AD345" s="19">
        <v>578.65</v>
      </c>
      <c r="AE345" s="19">
        <v>549.59</v>
      </c>
      <c r="AF345" s="19">
        <v>499.75</v>
      </c>
      <c r="AG345" s="19">
        <v>455.71</v>
      </c>
      <c r="AH345" s="19">
        <v>446.1</v>
      </c>
      <c r="AI345" s="19">
        <v>415.95</v>
      </c>
      <c r="AJ345" s="19">
        <v>388.9</v>
      </c>
      <c r="AK345" s="19">
        <v>383.81</v>
      </c>
      <c r="AL345" s="19">
        <v>358.58</v>
      </c>
      <c r="AM345" s="19">
        <v>336.5</v>
      </c>
      <c r="AN345" s="19">
        <v>331.09</v>
      </c>
      <c r="AO345" s="19">
        <v>309.39</v>
      </c>
    </row>
    <row r="346" spans="2:41" x14ac:dyDescent="0.3">
      <c r="B346" s="19">
        <v>3</v>
      </c>
      <c r="C346" s="19" t="s">
        <v>152</v>
      </c>
      <c r="D346" s="19" t="s">
        <v>54</v>
      </c>
      <c r="E346" s="19" t="s">
        <v>42</v>
      </c>
      <c r="F346" s="19">
        <v>46155</v>
      </c>
      <c r="G346" s="19">
        <v>111090</v>
      </c>
      <c r="H346" s="19">
        <v>247070</v>
      </c>
      <c r="I346" s="19">
        <v>488440</v>
      </c>
      <c r="J346" s="19">
        <v>823150</v>
      </c>
      <c r="K346" s="19">
        <v>1091600</v>
      </c>
      <c r="L346" s="19">
        <v>1520500</v>
      </c>
      <c r="M346" s="19">
        <v>1979500</v>
      </c>
      <c r="N346" s="19">
        <v>2470700</v>
      </c>
      <c r="O346" s="19">
        <v>2913100</v>
      </c>
      <c r="P346" s="19">
        <v>3331400</v>
      </c>
      <c r="Q346" s="19">
        <v>4045200</v>
      </c>
      <c r="R346" s="19">
        <v>4774500</v>
      </c>
      <c r="S346" s="19">
        <v>5413200</v>
      </c>
      <c r="T346" s="19">
        <v>6043500</v>
      </c>
      <c r="U346" s="19">
        <v>6668400</v>
      </c>
      <c r="V346" s="19">
        <v>7361900</v>
      </c>
      <c r="W346" s="19">
        <v>8097800</v>
      </c>
      <c r="X346" s="19">
        <v>8761500</v>
      </c>
      <c r="Y346" s="19">
        <v>9277200</v>
      </c>
      <c r="Z346" s="19">
        <v>9703000</v>
      </c>
      <c r="AA346" s="19">
        <v>10099000</v>
      </c>
      <c r="AB346" s="19">
        <v>10413000</v>
      </c>
      <c r="AC346" s="19">
        <v>10641000</v>
      </c>
      <c r="AD346" s="19">
        <v>10795000</v>
      </c>
      <c r="AE346" s="19">
        <v>10958000</v>
      </c>
      <c r="AF346" s="19">
        <v>11042000</v>
      </c>
      <c r="AG346" s="19">
        <v>11104000</v>
      </c>
      <c r="AH346" s="19">
        <v>11164000</v>
      </c>
      <c r="AI346" s="19">
        <v>11160000</v>
      </c>
      <c r="AJ346" s="19">
        <v>11188000</v>
      </c>
      <c r="AK346" s="19">
        <v>11241000</v>
      </c>
      <c r="AL346" s="19">
        <v>11266000</v>
      </c>
      <c r="AM346" s="19">
        <v>11294000</v>
      </c>
      <c r="AN346" s="19">
        <v>11347000</v>
      </c>
      <c r="AO346" s="19">
        <v>11378000</v>
      </c>
    </row>
    <row r="347" spans="2:41" x14ac:dyDescent="0.3">
      <c r="B347" s="19">
        <v>3</v>
      </c>
      <c r="C347" s="19" t="s">
        <v>152</v>
      </c>
      <c r="D347" s="19" t="s">
        <v>54</v>
      </c>
      <c r="E347" s="19" t="s">
        <v>44</v>
      </c>
      <c r="F347" s="19">
        <v>564.98</v>
      </c>
      <c r="G347" s="19">
        <v>1262</v>
      </c>
      <c r="H347" s="19">
        <v>2357.8000000000002</v>
      </c>
      <c r="I347" s="19">
        <v>3820.1</v>
      </c>
      <c r="J347" s="19">
        <v>5349.8</v>
      </c>
      <c r="K347" s="19">
        <v>7450.4</v>
      </c>
      <c r="L347" s="19">
        <v>9150.2000000000007</v>
      </c>
      <c r="M347" s="19">
        <v>10521</v>
      </c>
      <c r="N347" s="19">
        <v>12669</v>
      </c>
      <c r="O347" s="19">
        <v>15179</v>
      </c>
      <c r="P347" s="19">
        <v>18466</v>
      </c>
      <c r="Q347" s="19">
        <v>20086</v>
      </c>
      <c r="R347" s="19">
        <v>21750</v>
      </c>
      <c r="S347" s="19">
        <v>21820</v>
      </c>
      <c r="T347" s="19">
        <v>22143</v>
      </c>
      <c r="U347" s="19">
        <v>22173</v>
      </c>
      <c r="V347" s="19">
        <v>22036</v>
      </c>
      <c r="W347" s="19">
        <v>22351</v>
      </c>
      <c r="X347" s="19">
        <v>22359</v>
      </c>
      <c r="Y347" s="19">
        <v>21894</v>
      </c>
      <c r="Z347" s="19">
        <v>21229</v>
      </c>
      <c r="AA347" s="19">
        <v>20567</v>
      </c>
      <c r="AB347" s="19">
        <v>19798</v>
      </c>
      <c r="AC347" s="19">
        <v>18923</v>
      </c>
      <c r="AD347" s="19">
        <v>18006</v>
      </c>
      <c r="AE347" s="19">
        <v>17622</v>
      </c>
      <c r="AF347" s="19">
        <v>17262</v>
      </c>
      <c r="AG347" s="19">
        <v>16962</v>
      </c>
      <c r="AH347" s="19">
        <v>16731</v>
      </c>
      <c r="AI347" s="19">
        <v>16535</v>
      </c>
      <c r="AJ347" s="19">
        <v>16427</v>
      </c>
      <c r="AK347" s="19">
        <v>16388</v>
      </c>
      <c r="AL347" s="19">
        <v>16375</v>
      </c>
      <c r="AM347" s="19">
        <v>16395</v>
      </c>
      <c r="AN347" s="19">
        <v>16442</v>
      </c>
      <c r="AO347" s="19">
        <v>16477</v>
      </c>
    </row>
    <row r="348" spans="2:41" x14ac:dyDescent="0.3">
      <c r="B348" s="19">
        <v>3</v>
      </c>
      <c r="C348" s="19" t="s">
        <v>152</v>
      </c>
      <c r="D348" s="19" t="s">
        <v>54</v>
      </c>
      <c r="E348" s="19" t="s">
        <v>45</v>
      </c>
      <c r="F348" s="19">
        <v>850.1</v>
      </c>
      <c r="G348" s="19">
        <v>2086.5</v>
      </c>
      <c r="H348" s="19">
        <v>5289.3</v>
      </c>
      <c r="I348" s="19">
        <v>11580</v>
      </c>
      <c r="J348" s="19">
        <v>20600</v>
      </c>
      <c r="K348" s="19">
        <v>30443</v>
      </c>
      <c r="L348" s="19">
        <v>46964</v>
      </c>
      <c r="M348" s="19">
        <v>65559</v>
      </c>
      <c r="N348" s="19">
        <v>82722</v>
      </c>
      <c r="O348" s="19">
        <v>98077</v>
      </c>
      <c r="P348" s="19">
        <v>109330</v>
      </c>
      <c r="Q348" s="19">
        <v>141920</v>
      </c>
      <c r="R348" s="19">
        <v>177590</v>
      </c>
      <c r="S348" s="19">
        <v>215290</v>
      </c>
      <c r="T348" s="19">
        <v>256090</v>
      </c>
      <c r="U348" s="19">
        <v>296540</v>
      </c>
      <c r="V348" s="19">
        <v>336090</v>
      </c>
      <c r="W348" s="19">
        <v>379200</v>
      </c>
      <c r="X348" s="19">
        <v>420410</v>
      </c>
      <c r="Y348" s="19">
        <v>456500</v>
      </c>
      <c r="Z348" s="19">
        <v>488280</v>
      </c>
      <c r="AA348" s="19">
        <v>518410</v>
      </c>
      <c r="AB348" s="19">
        <v>544140</v>
      </c>
      <c r="AC348" s="19">
        <v>564730</v>
      </c>
      <c r="AD348" s="19">
        <v>583080</v>
      </c>
      <c r="AE348" s="19">
        <v>598810</v>
      </c>
      <c r="AF348" s="19">
        <v>609620</v>
      </c>
      <c r="AG348" s="19">
        <v>618720</v>
      </c>
      <c r="AH348" s="19">
        <v>627500</v>
      </c>
      <c r="AI348" s="19">
        <v>633260</v>
      </c>
      <c r="AJ348" s="19">
        <v>639090</v>
      </c>
      <c r="AK348" s="19">
        <v>646370</v>
      </c>
      <c r="AL348" s="19">
        <v>651700</v>
      </c>
      <c r="AM348" s="19">
        <v>657060</v>
      </c>
      <c r="AN348" s="19">
        <v>664140</v>
      </c>
      <c r="AO348" s="19">
        <v>669700</v>
      </c>
    </row>
    <row r="349" spans="2:41" x14ac:dyDescent="0.3">
      <c r="B349" s="19">
        <v>3</v>
      </c>
      <c r="C349" s="19" t="s">
        <v>152</v>
      </c>
      <c r="D349" s="19" t="s">
        <v>54</v>
      </c>
      <c r="E349" s="19" t="s">
        <v>46</v>
      </c>
      <c r="F349" s="19">
        <v>82.816000000000003</v>
      </c>
      <c r="G349" s="19">
        <v>269.82</v>
      </c>
      <c r="H349" s="19">
        <v>806.31</v>
      </c>
      <c r="I349" s="19">
        <v>2105.4</v>
      </c>
      <c r="J349" s="19">
        <v>4311.6000000000004</v>
      </c>
      <c r="K349" s="19">
        <v>5079.6000000000004</v>
      </c>
      <c r="L349" s="19">
        <v>6504.3</v>
      </c>
      <c r="M349" s="19">
        <v>8021.2</v>
      </c>
      <c r="N349" s="19">
        <v>9668.4</v>
      </c>
      <c r="O349" s="19">
        <v>11065</v>
      </c>
      <c r="P349" s="19">
        <v>12687</v>
      </c>
      <c r="Q349" s="19">
        <v>14266</v>
      </c>
      <c r="R349" s="19">
        <v>15469</v>
      </c>
      <c r="S349" s="19">
        <v>16028</v>
      </c>
      <c r="T349" s="19">
        <v>16441</v>
      </c>
      <c r="U349" s="19">
        <v>16764</v>
      </c>
      <c r="V349" s="19">
        <v>17585</v>
      </c>
      <c r="W349" s="19">
        <v>17996</v>
      </c>
      <c r="X349" s="19">
        <v>18175</v>
      </c>
      <c r="Y349" s="19">
        <v>18081</v>
      </c>
      <c r="Z349" s="19">
        <v>17872</v>
      </c>
      <c r="AA349" s="19">
        <v>17648</v>
      </c>
      <c r="AB349" s="19">
        <v>17272</v>
      </c>
      <c r="AC349" s="19">
        <v>16750</v>
      </c>
      <c r="AD349" s="19">
        <v>16209</v>
      </c>
      <c r="AE349" s="19">
        <v>16094</v>
      </c>
      <c r="AF349" s="19">
        <v>15915</v>
      </c>
      <c r="AG349" s="19">
        <v>15746</v>
      </c>
      <c r="AH349" s="19">
        <v>15599</v>
      </c>
      <c r="AI349" s="19">
        <v>15383</v>
      </c>
      <c r="AJ349" s="19">
        <v>15163</v>
      </c>
      <c r="AK349" s="19">
        <v>14975</v>
      </c>
      <c r="AL349" s="19">
        <v>14730</v>
      </c>
      <c r="AM349" s="19">
        <v>14482</v>
      </c>
      <c r="AN349" s="19">
        <v>14275</v>
      </c>
      <c r="AO349" s="19">
        <v>14033</v>
      </c>
    </row>
    <row r="350" spans="2:41" x14ac:dyDescent="0.3">
      <c r="B350" s="19">
        <v>4</v>
      </c>
      <c r="C350" s="19" t="s">
        <v>152</v>
      </c>
      <c r="D350" s="19" t="s">
        <v>153</v>
      </c>
      <c r="E350" s="19" t="s">
        <v>42</v>
      </c>
      <c r="F350" s="19">
        <v>64771</v>
      </c>
      <c r="G350" s="19">
        <v>164520</v>
      </c>
      <c r="H350" s="19">
        <v>372400</v>
      </c>
      <c r="I350" s="19">
        <v>753720</v>
      </c>
      <c r="J350" s="19">
        <v>1279300</v>
      </c>
      <c r="K350" s="19">
        <v>1826200</v>
      </c>
      <c r="L350" s="19">
        <v>2621700</v>
      </c>
      <c r="M350" s="19">
        <v>3401300</v>
      </c>
      <c r="N350" s="19">
        <v>4167100</v>
      </c>
      <c r="O350" s="19">
        <v>4916000</v>
      </c>
      <c r="P350" s="19">
        <v>5479200</v>
      </c>
      <c r="Q350" s="19">
        <v>6890500</v>
      </c>
      <c r="R350" s="19">
        <v>8662800</v>
      </c>
      <c r="S350" s="19">
        <v>9045200</v>
      </c>
      <c r="T350" s="19">
        <v>10240000</v>
      </c>
      <c r="U350" s="19">
        <v>11286000</v>
      </c>
      <c r="V350" s="19">
        <v>12154000</v>
      </c>
      <c r="W350" s="19">
        <v>13055000</v>
      </c>
      <c r="X350" s="19">
        <v>13829000</v>
      </c>
      <c r="Y350" s="19">
        <v>14484000</v>
      </c>
      <c r="Z350" s="19">
        <v>15077000</v>
      </c>
      <c r="AA350" s="19">
        <v>15598000</v>
      </c>
      <c r="AB350" s="19">
        <v>16085000</v>
      </c>
      <c r="AC350" s="19">
        <v>16456000</v>
      </c>
      <c r="AD350" s="19">
        <v>16785000</v>
      </c>
      <c r="AE350" s="19">
        <v>17056000</v>
      </c>
      <c r="AF350" s="19">
        <v>17219000</v>
      </c>
      <c r="AG350" s="19">
        <v>17354000</v>
      </c>
      <c r="AH350" s="19">
        <v>17496000</v>
      </c>
      <c r="AI350" s="19">
        <v>17569000</v>
      </c>
      <c r="AJ350" s="19">
        <v>17643000</v>
      </c>
      <c r="AK350" s="19">
        <v>17753000</v>
      </c>
      <c r="AL350" s="19">
        <v>17816000</v>
      </c>
      <c r="AM350" s="19">
        <v>17879000</v>
      </c>
      <c r="AN350" s="19">
        <v>17984000</v>
      </c>
      <c r="AO350" s="19">
        <v>18052000</v>
      </c>
    </row>
    <row r="351" spans="2:41" x14ac:dyDescent="0.3">
      <c r="B351" s="19">
        <v>4</v>
      </c>
      <c r="C351" s="19" t="s">
        <v>152</v>
      </c>
      <c r="D351" s="19" t="s">
        <v>153</v>
      </c>
      <c r="E351" s="19" t="s">
        <v>44</v>
      </c>
      <c r="F351" s="19">
        <v>743.73</v>
      </c>
      <c r="G351" s="19">
        <v>1745.1</v>
      </c>
      <c r="H351" s="19">
        <v>3046.2</v>
      </c>
      <c r="I351" s="19">
        <v>4317.2</v>
      </c>
      <c r="J351" s="19">
        <v>5011.5</v>
      </c>
      <c r="K351" s="19">
        <v>5241.7</v>
      </c>
      <c r="L351" s="19">
        <v>5633</v>
      </c>
      <c r="M351" s="19">
        <v>6418.5</v>
      </c>
      <c r="N351" s="19">
        <v>7926.3</v>
      </c>
      <c r="O351" s="19">
        <v>9934.5</v>
      </c>
      <c r="P351" s="19">
        <v>11259</v>
      </c>
      <c r="Q351" s="19">
        <v>13858</v>
      </c>
      <c r="R351" s="19">
        <v>18223</v>
      </c>
      <c r="S351" s="19">
        <v>45174</v>
      </c>
      <c r="T351" s="19">
        <v>56489</v>
      </c>
      <c r="U351" s="19">
        <v>62329</v>
      </c>
      <c r="V351" s="19">
        <v>63306</v>
      </c>
      <c r="W351" s="19">
        <v>62434</v>
      </c>
      <c r="X351" s="19">
        <v>61810</v>
      </c>
      <c r="Y351" s="19">
        <v>61332</v>
      </c>
      <c r="Z351" s="19">
        <v>61215</v>
      </c>
      <c r="AA351" s="19">
        <v>61421</v>
      </c>
      <c r="AB351" s="19">
        <v>62016</v>
      </c>
      <c r="AC351" s="19">
        <v>62556</v>
      </c>
      <c r="AD351" s="19">
        <v>63262</v>
      </c>
      <c r="AE351" s="19">
        <v>64131</v>
      </c>
      <c r="AF351" s="19">
        <v>65120</v>
      </c>
      <c r="AG351" s="19">
        <v>66263</v>
      </c>
      <c r="AH351" s="19">
        <v>67566</v>
      </c>
      <c r="AI351" s="19">
        <v>68797</v>
      </c>
      <c r="AJ351" s="19">
        <v>69805</v>
      </c>
      <c r="AK351" s="19">
        <v>70788</v>
      </c>
      <c r="AL351" s="19">
        <v>71644</v>
      </c>
      <c r="AM351" s="19">
        <v>72476</v>
      </c>
      <c r="AN351" s="19">
        <v>73361</v>
      </c>
      <c r="AO351" s="19">
        <v>74217</v>
      </c>
    </row>
    <row r="352" spans="2:41" x14ac:dyDescent="0.3">
      <c r="B352" s="19">
        <v>4</v>
      </c>
      <c r="C352" s="19" t="s">
        <v>152</v>
      </c>
      <c r="D352" s="19" t="s">
        <v>153</v>
      </c>
      <c r="E352" s="19" t="s">
        <v>45</v>
      </c>
      <c r="F352" s="19">
        <v>1576.4</v>
      </c>
      <c r="G352" s="19">
        <v>3388</v>
      </c>
      <c r="H352" s="19">
        <v>7410.9</v>
      </c>
      <c r="I352" s="19">
        <v>15608</v>
      </c>
      <c r="J352" s="19">
        <v>27804</v>
      </c>
      <c r="K352" s="19">
        <v>41945</v>
      </c>
      <c r="L352" s="19">
        <v>65747</v>
      </c>
      <c r="M352" s="19">
        <v>91811</v>
      </c>
      <c r="N352" s="19">
        <v>115030</v>
      </c>
      <c r="O352" s="19">
        <v>136650</v>
      </c>
      <c r="P352" s="19">
        <v>149950</v>
      </c>
      <c r="Q352" s="19">
        <v>199510</v>
      </c>
      <c r="R352" s="19">
        <v>266430</v>
      </c>
      <c r="S352" s="19">
        <v>328660</v>
      </c>
      <c r="T352" s="19">
        <v>385170</v>
      </c>
      <c r="U352" s="19">
        <v>438630</v>
      </c>
      <c r="V352" s="19">
        <v>492160</v>
      </c>
      <c r="W352" s="19">
        <v>538760</v>
      </c>
      <c r="X352" s="19">
        <v>581800</v>
      </c>
      <c r="Y352" s="19">
        <v>623790</v>
      </c>
      <c r="Z352" s="19">
        <v>658210</v>
      </c>
      <c r="AA352" s="19">
        <v>689740</v>
      </c>
      <c r="AB352" s="19">
        <v>719970</v>
      </c>
      <c r="AC352" s="19">
        <v>742610</v>
      </c>
      <c r="AD352" s="19">
        <v>762360</v>
      </c>
      <c r="AE352" s="19">
        <v>781530</v>
      </c>
      <c r="AF352" s="19">
        <v>794500</v>
      </c>
      <c r="AG352" s="19">
        <v>805790</v>
      </c>
      <c r="AH352" s="19">
        <v>818000</v>
      </c>
      <c r="AI352" s="19">
        <v>825790</v>
      </c>
      <c r="AJ352" s="19">
        <v>833360</v>
      </c>
      <c r="AK352" s="19">
        <v>843270</v>
      </c>
      <c r="AL352" s="19">
        <v>849960</v>
      </c>
      <c r="AM352" s="19">
        <v>856720</v>
      </c>
      <c r="AN352" s="19">
        <v>866140</v>
      </c>
      <c r="AO352" s="19">
        <v>873160</v>
      </c>
    </row>
    <row r="353" spans="2:41" x14ac:dyDescent="0.3">
      <c r="B353" s="19">
        <v>4</v>
      </c>
      <c r="C353" s="19" t="s">
        <v>152</v>
      </c>
      <c r="D353" s="19" t="s">
        <v>153</v>
      </c>
      <c r="E353" s="19" t="s">
        <v>46</v>
      </c>
      <c r="F353" s="19">
        <v>20.283000000000001</v>
      </c>
      <c r="G353" s="19">
        <v>71.588999999999999</v>
      </c>
      <c r="H353" s="19">
        <v>214.87</v>
      </c>
      <c r="I353" s="19">
        <v>540.09</v>
      </c>
      <c r="J353" s="19">
        <v>1033</v>
      </c>
      <c r="K353" s="19">
        <v>1176.2</v>
      </c>
      <c r="L353" s="19">
        <v>1347.5</v>
      </c>
      <c r="M353" s="19">
        <v>1498.3</v>
      </c>
      <c r="N353" s="19">
        <v>1673.2</v>
      </c>
      <c r="O353" s="19">
        <v>1835.1</v>
      </c>
      <c r="P353" s="19">
        <v>2014.8</v>
      </c>
      <c r="Q353" s="19">
        <v>2011.8</v>
      </c>
      <c r="R353" s="19">
        <v>1978.1</v>
      </c>
      <c r="S353" s="19">
        <v>6418.7</v>
      </c>
      <c r="T353" s="19">
        <v>5505.5</v>
      </c>
      <c r="U353" s="19">
        <v>4810.3999999999996</v>
      </c>
      <c r="V353" s="19">
        <v>5090</v>
      </c>
      <c r="W353" s="19">
        <v>4596.6000000000004</v>
      </c>
      <c r="X353" s="19">
        <v>3997.8</v>
      </c>
      <c r="Y353" s="19">
        <v>3950.1</v>
      </c>
      <c r="Z353" s="19">
        <v>3554.2</v>
      </c>
      <c r="AA353" s="19">
        <v>3024.1</v>
      </c>
      <c r="AB353" s="19">
        <v>2861</v>
      </c>
      <c r="AC353" s="19">
        <v>2529.4</v>
      </c>
      <c r="AD353" s="19">
        <v>2158.8000000000002</v>
      </c>
      <c r="AE353" s="19">
        <v>2051.9</v>
      </c>
      <c r="AF353" s="19">
        <v>1868.4</v>
      </c>
      <c r="AG353" s="19">
        <v>1706.9</v>
      </c>
      <c r="AH353" s="19">
        <v>1674.2</v>
      </c>
      <c r="AI353" s="19">
        <v>1564.3</v>
      </c>
      <c r="AJ353" s="19">
        <v>1466</v>
      </c>
      <c r="AK353" s="19">
        <v>1450.8</v>
      </c>
      <c r="AL353" s="19">
        <v>1358.4</v>
      </c>
      <c r="AM353" s="19">
        <v>1277.9000000000001</v>
      </c>
      <c r="AN353" s="19">
        <v>1260.9000000000001</v>
      </c>
      <c r="AO353" s="19">
        <v>1180.5999999999999</v>
      </c>
    </row>
    <row r="354" spans="2:41" x14ac:dyDescent="0.3">
      <c r="B354" s="19">
        <v>4</v>
      </c>
      <c r="C354" s="19" t="s">
        <v>152</v>
      </c>
      <c r="D354" s="19" t="s">
        <v>51</v>
      </c>
      <c r="E354" s="19" t="s">
        <v>42</v>
      </c>
      <c r="F354" s="19">
        <v>55746</v>
      </c>
      <c r="G354" s="19">
        <v>145210</v>
      </c>
      <c r="H354" s="19">
        <v>322810</v>
      </c>
      <c r="I354" s="19">
        <v>642630</v>
      </c>
      <c r="J354" s="19">
        <v>1071400</v>
      </c>
      <c r="K354" s="19">
        <v>1491500</v>
      </c>
      <c r="L354" s="19">
        <v>2096900</v>
      </c>
      <c r="M354" s="19">
        <v>2738300</v>
      </c>
      <c r="N354" s="19">
        <v>3367800</v>
      </c>
      <c r="O354" s="19">
        <v>3980900</v>
      </c>
      <c r="P354" s="19">
        <v>4448300</v>
      </c>
      <c r="Q354" s="19">
        <v>5504300</v>
      </c>
      <c r="R354" s="19">
        <v>6891600</v>
      </c>
      <c r="S354" s="19">
        <v>7265200</v>
      </c>
      <c r="T354" s="19">
        <v>8376800</v>
      </c>
      <c r="U354" s="19">
        <v>9354300</v>
      </c>
      <c r="V354" s="19">
        <v>10205000</v>
      </c>
      <c r="W354" s="19">
        <v>11093000</v>
      </c>
      <c r="X354" s="19">
        <v>11907000</v>
      </c>
      <c r="Y354" s="19">
        <v>12619000</v>
      </c>
      <c r="Z354" s="19">
        <v>13227000</v>
      </c>
      <c r="AA354" s="19">
        <v>13805000</v>
      </c>
      <c r="AB354" s="19">
        <v>14313000</v>
      </c>
      <c r="AC354" s="19">
        <v>14709000</v>
      </c>
      <c r="AD354" s="19">
        <v>15062000</v>
      </c>
      <c r="AE354" s="19">
        <v>15352000</v>
      </c>
      <c r="AF354" s="19">
        <v>15537000</v>
      </c>
      <c r="AG354" s="19">
        <v>15689000</v>
      </c>
      <c r="AH354" s="19">
        <v>15780000</v>
      </c>
      <c r="AI354" s="19">
        <v>15860000</v>
      </c>
      <c r="AJ354" s="19">
        <v>15937000</v>
      </c>
      <c r="AK354" s="19">
        <v>16043000</v>
      </c>
      <c r="AL354" s="19">
        <v>16103000</v>
      </c>
      <c r="AM354" s="19">
        <v>16162000</v>
      </c>
      <c r="AN354" s="19">
        <v>16257000</v>
      </c>
      <c r="AO354" s="19">
        <v>16319000</v>
      </c>
    </row>
    <row r="355" spans="2:41" x14ac:dyDescent="0.3">
      <c r="B355" s="19">
        <v>4</v>
      </c>
      <c r="C355" s="19" t="s">
        <v>152</v>
      </c>
      <c r="D355" s="19" t="s">
        <v>51</v>
      </c>
      <c r="E355" s="19" t="s">
        <v>44</v>
      </c>
      <c r="F355" s="19">
        <v>509.38</v>
      </c>
      <c r="G355" s="19">
        <v>1245.5999999999999</v>
      </c>
      <c r="H355" s="19">
        <v>2203.6999999999998</v>
      </c>
      <c r="I355" s="19">
        <v>3136.1</v>
      </c>
      <c r="J355" s="19">
        <v>3513.3</v>
      </c>
      <c r="K355" s="19">
        <v>3367.7</v>
      </c>
      <c r="L355" s="19">
        <v>3327.9</v>
      </c>
      <c r="M355" s="19">
        <v>3618.2</v>
      </c>
      <c r="N355" s="19">
        <v>4553.7</v>
      </c>
      <c r="O355" s="19">
        <v>5865.6</v>
      </c>
      <c r="P355" s="19">
        <v>6929.6</v>
      </c>
      <c r="Q355" s="19">
        <v>8352.1</v>
      </c>
      <c r="R355" s="19">
        <v>10688</v>
      </c>
      <c r="S355" s="19">
        <v>36371</v>
      </c>
      <c r="T355" s="19">
        <v>46905</v>
      </c>
      <c r="U355" s="19">
        <v>53374</v>
      </c>
      <c r="V355" s="19">
        <v>55341</v>
      </c>
      <c r="W355" s="19">
        <v>55208</v>
      </c>
      <c r="X355" s="19">
        <v>55194</v>
      </c>
      <c r="Y355" s="19">
        <v>55154</v>
      </c>
      <c r="Z355" s="19">
        <v>55371</v>
      </c>
      <c r="AA355" s="19">
        <v>55884</v>
      </c>
      <c r="AB355" s="19">
        <v>56705</v>
      </c>
      <c r="AC355" s="19">
        <v>57494</v>
      </c>
      <c r="AD355" s="19">
        <v>58378</v>
      </c>
      <c r="AE355" s="19">
        <v>59381</v>
      </c>
      <c r="AF355" s="19">
        <v>60492</v>
      </c>
      <c r="AG355" s="19">
        <v>61725</v>
      </c>
      <c r="AH355" s="19">
        <v>63077</v>
      </c>
      <c r="AI355" s="19">
        <v>64336</v>
      </c>
      <c r="AJ355" s="19">
        <v>65345</v>
      </c>
      <c r="AK355" s="19">
        <v>66301</v>
      </c>
      <c r="AL355" s="19">
        <v>67136</v>
      </c>
      <c r="AM355" s="19">
        <v>67949</v>
      </c>
      <c r="AN355" s="19">
        <v>68800</v>
      </c>
      <c r="AO355" s="19">
        <v>69626</v>
      </c>
    </row>
    <row r="356" spans="2:41" x14ac:dyDescent="0.3">
      <c r="B356" s="19">
        <v>4</v>
      </c>
      <c r="C356" s="19" t="s">
        <v>152</v>
      </c>
      <c r="D356" s="19" t="s">
        <v>51</v>
      </c>
      <c r="E356" s="19" t="s">
        <v>45</v>
      </c>
      <c r="F356" s="19">
        <v>1172.4000000000001</v>
      </c>
      <c r="G356" s="19">
        <v>2656.8</v>
      </c>
      <c r="H356" s="19">
        <v>6621.8</v>
      </c>
      <c r="I356" s="19">
        <v>14867</v>
      </c>
      <c r="J356" s="19">
        <v>27439</v>
      </c>
      <c r="K356" s="19">
        <v>41698</v>
      </c>
      <c r="L356" s="19">
        <v>65616</v>
      </c>
      <c r="M356" s="19">
        <v>91690</v>
      </c>
      <c r="N356" s="19">
        <v>114430</v>
      </c>
      <c r="O356" s="19">
        <v>135130</v>
      </c>
      <c r="P356" s="19">
        <v>147120</v>
      </c>
      <c r="Q356" s="19">
        <v>199380</v>
      </c>
      <c r="R356" s="19">
        <v>266430</v>
      </c>
      <c r="S356" s="19">
        <v>328660</v>
      </c>
      <c r="T356" s="19">
        <v>385170</v>
      </c>
      <c r="U356" s="19">
        <v>438630</v>
      </c>
      <c r="V356" s="19">
        <v>492160</v>
      </c>
      <c r="W356" s="19">
        <v>538760</v>
      </c>
      <c r="X356" s="19">
        <v>581800</v>
      </c>
      <c r="Y356" s="19">
        <v>623790</v>
      </c>
      <c r="Z356" s="19">
        <v>658210</v>
      </c>
      <c r="AA356" s="19">
        <v>689740</v>
      </c>
      <c r="AB356" s="19">
        <v>719970</v>
      </c>
      <c r="AC356" s="19">
        <v>742610</v>
      </c>
      <c r="AD356" s="19">
        <v>762360</v>
      </c>
      <c r="AE356" s="19">
        <v>781530</v>
      </c>
      <c r="AF356" s="19">
        <v>794500</v>
      </c>
      <c r="AG356" s="19">
        <v>805790</v>
      </c>
      <c r="AH356" s="19">
        <v>818000</v>
      </c>
      <c r="AI356" s="19">
        <v>825790</v>
      </c>
      <c r="AJ356" s="19">
        <v>833360</v>
      </c>
      <c r="AK356" s="19">
        <v>843270</v>
      </c>
      <c r="AL356" s="19">
        <v>849960</v>
      </c>
      <c r="AM356" s="19">
        <v>856720</v>
      </c>
      <c r="AN356" s="19">
        <v>866140</v>
      </c>
      <c r="AO356" s="19">
        <v>873160</v>
      </c>
    </row>
    <row r="357" spans="2:41" x14ac:dyDescent="0.3">
      <c r="B357" s="19">
        <v>4</v>
      </c>
      <c r="C357" s="19" t="s">
        <v>152</v>
      </c>
      <c r="D357" s="19" t="s">
        <v>51</v>
      </c>
      <c r="E357" s="19" t="s">
        <v>46</v>
      </c>
      <c r="F357" s="19">
        <v>13.685</v>
      </c>
      <c r="G357" s="19">
        <v>51.41</v>
      </c>
      <c r="H357" s="19">
        <v>156.34</v>
      </c>
      <c r="I357" s="19">
        <v>387.07</v>
      </c>
      <c r="J357" s="19">
        <v>704.58</v>
      </c>
      <c r="K357" s="19">
        <v>716.68</v>
      </c>
      <c r="L357" s="19">
        <v>782.8</v>
      </c>
      <c r="M357" s="19">
        <v>869.76</v>
      </c>
      <c r="N357" s="19">
        <v>982.08</v>
      </c>
      <c r="O357" s="19">
        <v>1083.5</v>
      </c>
      <c r="P357" s="19">
        <v>1178.8</v>
      </c>
      <c r="Q357" s="19">
        <v>1126.2</v>
      </c>
      <c r="R357" s="19">
        <v>1053.5</v>
      </c>
      <c r="S357" s="19">
        <v>4811.3999999999996</v>
      </c>
      <c r="T357" s="19">
        <v>4205.8</v>
      </c>
      <c r="U357" s="19">
        <v>3770.1</v>
      </c>
      <c r="V357" s="19">
        <v>4086.9</v>
      </c>
      <c r="W357" s="19">
        <v>3680.2</v>
      </c>
      <c r="X357" s="19">
        <v>3183.5</v>
      </c>
      <c r="Y357" s="19">
        <v>3180.4</v>
      </c>
      <c r="Z357" s="19">
        <v>2862.4</v>
      </c>
      <c r="AA357" s="19">
        <v>2418.6999999999998</v>
      </c>
      <c r="AB357" s="19">
        <v>2297.5</v>
      </c>
      <c r="AC357" s="19">
        <v>2020.2</v>
      </c>
      <c r="AD357" s="19">
        <v>1701.9</v>
      </c>
      <c r="AE357" s="19">
        <v>1617.5</v>
      </c>
      <c r="AF357" s="19">
        <v>1461.6</v>
      </c>
      <c r="AG357" s="19">
        <v>1322.5</v>
      </c>
      <c r="AH357" s="19">
        <v>1295.8</v>
      </c>
      <c r="AI357" s="19">
        <v>1199.2</v>
      </c>
      <c r="AJ357" s="19">
        <v>1111.8</v>
      </c>
      <c r="AK357" s="19">
        <v>1097.0999999999999</v>
      </c>
      <c r="AL357" s="19">
        <v>1013.7</v>
      </c>
      <c r="AM357" s="19">
        <v>940.38</v>
      </c>
      <c r="AN357" s="19">
        <v>922.95</v>
      </c>
      <c r="AO357" s="19">
        <v>849.36</v>
      </c>
    </row>
    <row r="358" spans="2:41" x14ac:dyDescent="0.3">
      <c r="B358" s="19">
        <v>4</v>
      </c>
      <c r="C358" s="19" t="s">
        <v>152</v>
      </c>
      <c r="D358" s="19" t="s">
        <v>52</v>
      </c>
      <c r="E358" s="19" t="s">
        <v>42</v>
      </c>
      <c r="F358" s="19">
        <v>34786</v>
      </c>
      <c r="G358" s="19">
        <v>83859</v>
      </c>
      <c r="H358" s="19">
        <v>182440</v>
      </c>
      <c r="I358" s="19">
        <v>353610</v>
      </c>
      <c r="J358" s="19">
        <v>587000</v>
      </c>
      <c r="K358" s="19">
        <v>840360</v>
      </c>
      <c r="L358" s="19">
        <v>1225200</v>
      </c>
      <c r="M358" s="19">
        <v>1637600</v>
      </c>
      <c r="N358" s="19">
        <v>2059600</v>
      </c>
      <c r="O358" s="19">
        <v>2447600</v>
      </c>
      <c r="P358" s="19">
        <v>2822500</v>
      </c>
      <c r="Q358" s="19">
        <v>3425300</v>
      </c>
      <c r="R358" s="19">
        <v>4058500</v>
      </c>
      <c r="S358" s="19">
        <v>4632000</v>
      </c>
      <c r="T358" s="19">
        <v>5253900</v>
      </c>
      <c r="U358" s="19">
        <v>5895200</v>
      </c>
      <c r="V358" s="19">
        <v>6546200</v>
      </c>
      <c r="W358" s="19">
        <v>7263200</v>
      </c>
      <c r="X358" s="19">
        <v>7930900</v>
      </c>
      <c r="Y358" s="19">
        <v>8467600</v>
      </c>
      <c r="Z358" s="19">
        <v>8943400</v>
      </c>
      <c r="AA358" s="19">
        <v>9395200</v>
      </c>
      <c r="AB358" s="19">
        <v>9759800</v>
      </c>
      <c r="AC358" s="19">
        <v>10061000</v>
      </c>
      <c r="AD358" s="19">
        <v>10296000</v>
      </c>
      <c r="AE358" s="19">
        <v>10500000</v>
      </c>
      <c r="AF358" s="19">
        <v>10622000</v>
      </c>
      <c r="AG358" s="19">
        <v>10715000</v>
      </c>
      <c r="AH358" s="19">
        <v>10802000</v>
      </c>
      <c r="AI358" s="19">
        <v>10841000</v>
      </c>
      <c r="AJ358" s="19">
        <v>10884000</v>
      </c>
      <c r="AK358" s="19">
        <v>10949000</v>
      </c>
      <c r="AL358" s="19">
        <v>10984000</v>
      </c>
      <c r="AM358" s="19">
        <v>11020000</v>
      </c>
      <c r="AN358" s="19">
        <v>11080000</v>
      </c>
      <c r="AO358" s="19">
        <v>11118000</v>
      </c>
    </row>
    <row r="359" spans="2:41" x14ac:dyDescent="0.3">
      <c r="B359" s="19">
        <v>4</v>
      </c>
      <c r="C359" s="19" t="s">
        <v>152</v>
      </c>
      <c r="D359" s="19" t="s">
        <v>52</v>
      </c>
      <c r="E359" s="19" t="s">
        <v>44</v>
      </c>
      <c r="F359" s="19">
        <v>433</v>
      </c>
      <c r="G359" s="19">
        <v>990.5</v>
      </c>
      <c r="H359" s="19">
        <v>1811.8</v>
      </c>
      <c r="I359" s="19">
        <v>2779.9</v>
      </c>
      <c r="J359" s="19">
        <v>3703.8</v>
      </c>
      <c r="K359" s="19">
        <v>4200.7</v>
      </c>
      <c r="L359" s="19">
        <v>4855.3999999999996</v>
      </c>
      <c r="M359" s="19">
        <v>5501.4</v>
      </c>
      <c r="N359" s="19">
        <v>6611</v>
      </c>
      <c r="O359" s="19">
        <v>7863.5</v>
      </c>
      <c r="P359" s="19">
        <v>9492.2000000000007</v>
      </c>
      <c r="Q359" s="19">
        <v>10500</v>
      </c>
      <c r="R359" s="19">
        <v>11568</v>
      </c>
      <c r="S359" s="19">
        <v>11966</v>
      </c>
      <c r="T359" s="19">
        <v>12519</v>
      </c>
      <c r="U359" s="19">
        <v>12726</v>
      </c>
      <c r="V359" s="19">
        <v>12878</v>
      </c>
      <c r="W359" s="19">
        <v>13281</v>
      </c>
      <c r="X359" s="19">
        <v>13530</v>
      </c>
      <c r="Y359" s="19">
        <v>13540</v>
      </c>
      <c r="Z359" s="19">
        <v>13434</v>
      </c>
      <c r="AA359" s="19">
        <v>13324</v>
      </c>
      <c r="AB359" s="19">
        <v>13102</v>
      </c>
      <c r="AC359" s="19">
        <v>12797</v>
      </c>
      <c r="AD359" s="19">
        <v>12466</v>
      </c>
      <c r="AE359" s="19">
        <v>12418</v>
      </c>
      <c r="AF359" s="19">
        <v>12352</v>
      </c>
      <c r="AG359" s="19">
        <v>12289</v>
      </c>
      <c r="AH359" s="19">
        <v>12242</v>
      </c>
      <c r="AI359" s="19">
        <v>12191</v>
      </c>
      <c r="AJ359" s="19">
        <v>12182</v>
      </c>
      <c r="AK359" s="19">
        <v>12204</v>
      </c>
      <c r="AL359" s="19">
        <v>12226</v>
      </c>
      <c r="AM359" s="19">
        <v>12255</v>
      </c>
      <c r="AN359" s="19">
        <v>12299</v>
      </c>
      <c r="AO359" s="19">
        <v>12329</v>
      </c>
    </row>
    <row r="360" spans="2:41" x14ac:dyDescent="0.3">
      <c r="B360" s="19">
        <v>4</v>
      </c>
      <c r="C360" s="19" t="s">
        <v>152</v>
      </c>
      <c r="D360" s="19" t="s">
        <v>52</v>
      </c>
      <c r="E360" s="19" t="s">
        <v>45</v>
      </c>
      <c r="F360" s="19">
        <v>1092.2</v>
      </c>
      <c r="G360" s="19">
        <v>2680.7</v>
      </c>
      <c r="H360" s="19">
        <v>6795.6</v>
      </c>
      <c r="I360" s="19">
        <v>14878</v>
      </c>
      <c r="J360" s="19">
        <v>26466</v>
      </c>
      <c r="K360" s="19">
        <v>39113</v>
      </c>
      <c r="L360" s="19">
        <v>60338</v>
      </c>
      <c r="M360" s="19">
        <v>84228</v>
      </c>
      <c r="N360" s="19">
        <v>106280</v>
      </c>
      <c r="O360" s="19">
        <v>126010</v>
      </c>
      <c r="P360" s="19">
        <v>140460</v>
      </c>
      <c r="Q360" s="19">
        <v>182330</v>
      </c>
      <c r="R360" s="19">
        <v>228160</v>
      </c>
      <c r="S360" s="19">
        <v>276600</v>
      </c>
      <c r="T360" s="19">
        <v>329010</v>
      </c>
      <c r="U360" s="19">
        <v>380990</v>
      </c>
      <c r="V360" s="19">
        <v>431800</v>
      </c>
      <c r="W360" s="19">
        <v>487190</v>
      </c>
      <c r="X360" s="19">
        <v>540130</v>
      </c>
      <c r="Y360" s="19">
        <v>586490</v>
      </c>
      <c r="Z360" s="19">
        <v>627320</v>
      </c>
      <c r="AA360" s="19">
        <v>666030</v>
      </c>
      <c r="AB360" s="19">
        <v>699090</v>
      </c>
      <c r="AC360" s="19">
        <v>725550</v>
      </c>
      <c r="AD360" s="19">
        <v>749130</v>
      </c>
      <c r="AE360" s="19">
        <v>769330</v>
      </c>
      <c r="AF360" s="19">
        <v>783220</v>
      </c>
      <c r="AG360" s="19">
        <v>794920</v>
      </c>
      <c r="AH360" s="19">
        <v>806190</v>
      </c>
      <c r="AI360" s="19">
        <v>813590</v>
      </c>
      <c r="AJ360" s="19">
        <v>821080</v>
      </c>
      <c r="AK360" s="19">
        <v>830440</v>
      </c>
      <c r="AL360" s="19">
        <v>837290</v>
      </c>
      <c r="AM360" s="19">
        <v>844170</v>
      </c>
      <c r="AN360" s="19">
        <v>853260</v>
      </c>
      <c r="AO360" s="19">
        <v>860420</v>
      </c>
    </row>
    <row r="361" spans="2:41" x14ac:dyDescent="0.3">
      <c r="B361" s="19">
        <v>4</v>
      </c>
      <c r="C361" s="19" t="s">
        <v>152</v>
      </c>
      <c r="D361" s="19" t="s">
        <v>52</v>
      </c>
      <c r="E361" s="19" t="s">
        <v>46</v>
      </c>
      <c r="F361" s="19">
        <v>57.646000000000001</v>
      </c>
      <c r="G361" s="19">
        <v>187.17</v>
      </c>
      <c r="H361" s="19">
        <v>537.69000000000005</v>
      </c>
      <c r="I361" s="19">
        <v>1354.9</v>
      </c>
      <c r="J361" s="19">
        <v>2735.4</v>
      </c>
      <c r="K361" s="19">
        <v>2962.5</v>
      </c>
      <c r="L361" s="19">
        <v>3816.2</v>
      </c>
      <c r="M361" s="19">
        <v>4803.8999999999996</v>
      </c>
      <c r="N361" s="19">
        <v>5765.1</v>
      </c>
      <c r="O361" s="19">
        <v>6546.7</v>
      </c>
      <c r="P361" s="19">
        <v>7454.2</v>
      </c>
      <c r="Q361" s="19">
        <v>8547.7000000000007</v>
      </c>
      <c r="R361" s="19">
        <v>9494.7000000000007</v>
      </c>
      <c r="S361" s="19">
        <v>10204</v>
      </c>
      <c r="T361" s="19">
        <v>10919</v>
      </c>
      <c r="U361" s="19">
        <v>11614</v>
      </c>
      <c r="V361" s="19">
        <v>12534</v>
      </c>
      <c r="W361" s="19">
        <v>13209</v>
      </c>
      <c r="X361" s="19">
        <v>13701</v>
      </c>
      <c r="Y361" s="19">
        <v>13951</v>
      </c>
      <c r="Z361" s="19">
        <v>14059</v>
      </c>
      <c r="AA361" s="19">
        <v>14105</v>
      </c>
      <c r="AB361" s="19">
        <v>13961</v>
      </c>
      <c r="AC361" s="19">
        <v>13628</v>
      </c>
      <c r="AD361" s="19">
        <v>13220</v>
      </c>
      <c r="AE361" s="19">
        <v>13211</v>
      </c>
      <c r="AF361" s="19">
        <v>13114</v>
      </c>
      <c r="AG361" s="19">
        <v>12997</v>
      </c>
      <c r="AH361" s="19">
        <v>12873</v>
      </c>
      <c r="AI361" s="19">
        <v>12674</v>
      </c>
      <c r="AJ361" s="19">
        <v>12458</v>
      </c>
      <c r="AK361" s="19">
        <v>12257</v>
      </c>
      <c r="AL361" s="19">
        <v>12004</v>
      </c>
      <c r="AM361" s="19">
        <v>11744</v>
      </c>
      <c r="AN361" s="19">
        <v>11512</v>
      </c>
      <c r="AO361" s="19">
        <v>11252</v>
      </c>
    </row>
    <row r="362" spans="2:41" x14ac:dyDescent="0.3">
      <c r="B362" s="19">
        <v>4</v>
      </c>
      <c r="C362" s="19" t="s">
        <v>152</v>
      </c>
      <c r="D362" s="19" t="s">
        <v>53</v>
      </c>
      <c r="E362" s="19" t="s">
        <v>42</v>
      </c>
      <c r="F362" s="19">
        <v>64771</v>
      </c>
      <c r="G362" s="19">
        <v>164520</v>
      </c>
      <c r="H362" s="19">
        <v>372400</v>
      </c>
      <c r="I362" s="19">
        <v>753720</v>
      </c>
      <c r="J362" s="19">
        <v>1279300</v>
      </c>
      <c r="K362" s="19">
        <v>1826200</v>
      </c>
      <c r="L362" s="19">
        <v>2621700</v>
      </c>
      <c r="M362" s="19">
        <v>3401300</v>
      </c>
      <c r="N362" s="19">
        <v>4167100</v>
      </c>
      <c r="O362" s="19">
        <v>4916000</v>
      </c>
      <c r="P362" s="19">
        <v>5479200</v>
      </c>
      <c r="Q362" s="19">
        <v>6890500</v>
      </c>
      <c r="R362" s="19">
        <v>8662800</v>
      </c>
      <c r="S362" s="19">
        <v>9045200</v>
      </c>
      <c r="T362" s="19">
        <v>10240000</v>
      </c>
      <c r="U362" s="19">
        <v>11286000</v>
      </c>
      <c r="V362" s="19">
        <v>12154000</v>
      </c>
      <c r="W362" s="19">
        <v>13055000</v>
      </c>
      <c r="X362" s="19">
        <v>13829000</v>
      </c>
      <c r="Y362" s="19">
        <v>14484000</v>
      </c>
      <c r="Z362" s="19">
        <v>15077000</v>
      </c>
      <c r="AA362" s="19">
        <v>15598000</v>
      </c>
      <c r="AB362" s="19">
        <v>16085000</v>
      </c>
      <c r="AC362" s="19">
        <v>16456000</v>
      </c>
      <c r="AD362" s="19">
        <v>16785000</v>
      </c>
      <c r="AE362" s="19">
        <v>17056000</v>
      </c>
      <c r="AF362" s="19">
        <v>17219000</v>
      </c>
      <c r="AG362" s="19">
        <v>17354000</v>
      </c>
      <c r="AH362" s="19">
        <v>17496000</v>
      </c>
      <c r="AI362" s="19">
        <v>17569000</v>
      </c>
      <c r="AJ362" s="19">
        <v>17643000</v>
      </c>
      <c r="AK362" s="19">
        <v>17753000</v>
      </c>
      <c r="AL362" s="19">
        <v>17816000</v>
      </c>
      <c r="AM362" s="19">
        <v>17879000</v>
      </c>
      <c r="AN362" s="19">
        <v>17984000</v>
      </c>
      <c r="AO362" s="19">
        <v>18052000</v>
      </c>
    </row>
    <row r="363" spans="2:41" x14ac:dyDescent="0.3">
      <c r="B363" s="19">
        <v>4</v>
      </c>
      <c r="C363" s="19" t="s">
        <v>152</v>
      </c>
      <c r="D363" s="19" t="s">
        <v>53</v>
      </c>
      <c r="E363" s="19" t="s">
        <v>44</v>
      </c>
      <c r="F363" s="19">
        <v>743.73</v>
      </c>
      <c r="G363" s="19">
        <v>1745.1</v>
      </c>
      <c r="H363" s="19">
        <v>3046.2</v>
      </c>
      <c r="I363" s="19">
        <v>4317.2</v>
      </c>
      <c r="J363" s="19">
        <v>5011.5</v>
      </c>
      <c r="K363" s="19">
        <v>5241.7</v>
      </c>
      <c r="L363" s="19">
        <v>5633</v>
      </c>
      <c r="M363" s="19">
        <v>6418.5</v>
      </c>
      <c r="N363" s="19">
        <v>7926.3</v>
      </c>
      <c r="O363" s="19">
        <v>9934.5</v>
      </c>
      <c r="P363" s="19">
        <v>11259</v>
      </c>
      <c r="Q363" s="19">
        <v>13858</v>
      </c>
      <c r="R363" s="19">
        <v>18223</v>
      </c>
      <c r="S363" s="19">
        <v>45174</v>
      </c>
      <c r="T363" s="19">
        <v>56489</v>
      </c>
      <c r="U363" s="19">
        <v>62329</v>
      </c>
      <c r="V363" s="19">
        <v>63306</v>
      </c>
      <c r="W363" s="19">
        <v>62434</v>
      </c>
      <c r="X363" s="19">
        <v>61810</v>
      </c>
      <c r="Y363" s="19">
        <v>61332</v>
      </c>
      <c r="Z363" s="19">
        <v>61215</v>
      </c>
      <c r="AA363" s="19">
        <v>61421</v>
      </c>
      <c r="AB363" s="19">
        <v>62016</v>
      </c>
      <c r="AC363" s="19">
        <v>62556</v>
      </c>
      <c r="AD363" s="19">
        <v>63262</v>
      </c>
      <c r="AE363" s="19">
        <v>64131</v>
      </c>
      <c r="AF363" s="19">
        <v>65120</v>
      </c>
      <c r="AG363" s="19">
        <v>66263</v>
      </c>
      <c r="AH363" s="19">
        <v>67566</v>
      </c>
      <c r="AI363" s="19">
        <v>68797</v>
      </c>
      <c r="AJ363" s="19">
        <v>69805</v>
      </c>
      <c r="AK363" s="19">
        <v>70788</v>
      </c>
      <c r="AL363" s="19">
        <v>71644</v>
      </c>
      <c r="AM363" s="19">
        <v>72476</v>
      </c>
      <c r="AN363" s="19">
        <v>73361</v>
      </c>
      <c r="AO363" s="19">
        <v>74217</v>
      </c>
    </row>
    <row r="364" spans="2:41" x14ac:dyDescent="0.3">
      <c r="B364" s="19">
        <v>4</v>
      </c>
      <c r="C364" s="19" t="s">
        <v>152</v>
      </c>
      <c r="D364" s="19" t="s">
        <v>53</v>
      </c>
      <c r="E364" s="19" t="s">
        <v>45</v>
      </c>
      <c r="F364" s="19">
        <v>1576.4</v>
      </c>
      <c r="G364" s="19">
        <v>3388</v>
      </c>
      <c r="H364" s="19">
        <v>7410.9</v>
      </c>
      <c r="I364" s="19">
        <v>15608</v>
      </c>
      <c r="J364" s="19">
        <v>27804</v>
      </c>
      <c r="K364" s="19">
        <v>41945</v>
      </c>
      <c r="L364" s="19">
        <v>65747</v>
      </c>
      <c r="M364" s="19">
        <v>91811</v>
      </c>
      <c r="N364" s="19">
        <v>115030</v>
      </c>
      <c r="O364" s="19">
        <v>136650</v>
      </c>
      <c r="P364" s="19">
        <v>149950</v>
      </c>
      <c r="Q364" s="19">
        <v>199510</v>
      </c>
      <c r="R364" s="19">
        <v>266430</v>
      </c>
      <c r="S364" s="19">
        <v>328660</v>
      </c>
      <c r="T364" s="19">
        <v>385170</v>
      </c>
      <c r="U364" s="19">
        <v>438630</v>
      </c>
      <c r="V364" s="19">
        <v>492160</v>
      </c>
      <c r="W364" s="19">
        <v>538760</v>
      </c>
      <c r="X364" s="19">
        <v>581800</v>
      </c>
      <c r="Y364" s="19">
        <v>623790</v>
      </c>
      <c r="Z364" s="19">
        <v>658210</v>
      </c>
      <c r="AA364" s="19">
        <v>689740</v>
      </c>
      <c r="AB364" s="19">
        <v>719970</v>
      </c>
      <c r="AC364" s="19">
        <v>742610</v>
      </c>
      <c r="AD364" s="19">
        <v>762360</v>
      </c>
      <c r="AE364" s="19">
        <v>781530</v>
      </c>
      <c r="AF364" s="19">
        <v>794500</v>
      </c>
      <c r="AG364" s="19">
        <v>805790</v>
      </c>
      <c r="AH364" s="19">
        <v>818000</v>
      </c>
      <c r="AI364" s="19">
        <v>825790</v>
      </c>
      <c r="AJ364" s="19">
        <v>833360</v>
      </c>
      <c r="AK364" s="19">
        <v>843270</v>
      </c>
      <c r="AL364" s="19">
        <v>849960</v>
      </c>
      <c r="AM364" s="19">
        <v>856720</v>
      </c>
      <c r="AN364" s="19">
        <v>866140</v>
      </c>
      <c r="AO364" s="19">
        <v>873160</v>
      </c>
    </row>
    <row r="365" spans="2:41" x14ac:dyDescent="0.3">
      <c r="B365" s="19">
        <v>4</v>
      </c>
      <c r="C365" s="19" t="s">
        <v>152</v>
      </c>
      <c r="D365" s="19" t="s">
        <v>53</v>
      </c>
      <c r="E365" s="19" t="s">
        <v>46</v>
      </c>
      <c r="F365" s="19">
        <v>20.283000000000001</v>
      </c>
      <c r="G365" s="19">
        <v>71.588999999999999</v>
      </c>
      <c r="H365" s="19">
        <v>214.87</v>
      </c>
      <c r="I365" s="19">
        <v>540.09</v>
      </c>
      <c r="J365" s="19">
        <v>1033</v>
      </c>
      <c r="K365" s="19">
        <v>1176.2</v>
      </c>
      <c r="L365" s="19">
        <v>1347.5</v>
      </c>
      <c r="M365" s="19">
        <v>1498.3</v>
      </c>
      <c r="N365" s="19">
        <v>1673.2</v>
      </c>
      <c r="O365" s="19">
        <v>1835.1</v>
      </c>
      <c r="P365" s="19">
        <v>2014.8</v>
      </c>
      <c r="Q365" s="19">
        <v>2011.8</v>
      </c>
      <c r="R365" s="19">
        <v>1978.1</v>
      </c>
      <c r="S365" s="19">
        <v>6418.7</v>
      </c>
      <c r="T365" s="19">
        <v>5505.5</v>
      </c>
      <c r="U365" s="19">
        <v>4810.3999999999996</v>
      </c>
      <c r="V365" s="19">
        <v>5090</v>
      </c>
      <c r="W365" s="19">
        <v>4596.6000000000004</v>
      </c>
      <c r="X365" s="19">
        <v>3997.8</v>
      </c>
      <c r="Y365" s="19">
        <v>3950.1</v>
      </c>
      <c r="Z365" s="19">
        <v>3554.2</v>
      </c>
      <c r="AA365" s="19">
        <v>3024.1</v>
      </c>
      <c r="AB365" s="19">
        <v>2861</v>
      </c>
      <c r="AC365" s="19">
        <v>2529.4</v>
      </c>
      <c r="AD365" s="19">
        <v>2158.8000000000002</v>
      </c>
      <c r="AE365" s="19">
        <v>2051.9</v>
      </c>
      <c r="AF365" s="19">
        <v>1868.4</v>
      </c>
      <c r="AG365" s="19">
        <v>1706.9</v>
      </c>
      <c r="AH365" s="19">
        <v>1674.2</v>
      </c>
      <c r="AI365" s="19">
        <v>1564.3</v>
      </c>
      <c r="AJ365" s="19">
        <v>1466</v>
      </c>
      <c r="AK365" s="19">
        <v>1450.8</v>
      </c>
      <c r="AL365" s="19">
        <v>1358.4</v>
      </c>
      <c r="AM365" s="19">
        <v>1277.9000000000001</v>
      </c>
      <c r="AN365" s="19">
        <v>1260.9000000000001</v>
      </c>
      <c r="AO365" s="19">
        <v>1180.5999999999999</v>
      </c>
    </row>
    <row r="366" spans="2:41" x14ac:dyDescent="0.3">
      <c r="B366" s="19">
        <v>4</v>
      </c>
      <c r="C366" s="19" t="s">
        <v>152</v>
      </c>
      <c r="D366" s="19" t="s">
        <v>54</v>
      </c>
      <c r="E366" s="19" t="s">
        <v>42</v>
      </c>
      <c r="F366" s="19">
        <v>43012</v>
      </c>
      <c r="G366" s="19">
        <v>103470</v>
      </c>
      <c r="H366" s="19">
        <v>228410</v>
      </c>
      <c r="I366" s="19">
        <v>448960</v>
      </c>
      <c r="J366" s="19">
        <v>753950</v>
      </c>
      <c r="K366" s="19">
        <v>1060000</v>
      </c>
      <c r="L366" s="19">
        <v>1534500</v>
      </c>
      <c r="M366" s="19">
        <v>2031700</v>
      </c>
      <c r="N366" s="19">
        <v>2556400</v>
      </c>
      <c r="O366" s="19">
        <v>3032100</v>
      </c>
      <c r="P366" s="19">
        <v>3482300</v>
      </c>
      <c r="Q366" s="19">
        <v>4231700</v>
      </c>
      <c r="R366" s="19">
        <v>5006000</v>
      </c>
      <c r="S366" s="19">
        <v>5688200</v>
      </c>
      <c r="T366" s="19">
        <v>6372700</v>
      </c>
      <c r="U366" s="19">
        <v>7024100</v>
      </c>
      <c r="V366" s="19">
        <v>7733000</v>
      </c>
      <c r="W366" s="19">
        <v>8492600</v>
      </c>
      <c r="X366" s="19">
        <v>9189300</v>
      </c>
      <c r="Y366" s="19">
        <v>9745400</v>
      </c>
      <c r="Z366" s="19">
        <v>10214000</v>
      </c>
      <c r="AA366" s="19">
        <v>10658000</v>
      </c>
      <c r="AB366" s="19">
        <v>11024000</v>
      </c>
      <c r="AC366" s="19">
        <v>11308000</v>
      </c>
      <c r="AD366" s="19">
        <v>11516000</v>
      </c>
      <c r="AE366" s="19">
        <v>11705000</v>
      </c>
      <c r="AF366" s="19">
        <v>11809000</v>
      </c>
      <c r="AG366" s="19">
        <v>11889000</v>
      </c>
      <c r="AH366" s="19">
        <v>11967000</v>
      </c>
      <c r="AI366" s="19">
        <v>11975000</v>
      </c>
      <c r="AJ366" s="19">
        <v>12014000</v>
      </c>
      <c r="AK366" s="19">
        <v>12080000</v>
      </c>
      <c r="AL366" s="19">
        <v>12116000</v>
      </c>
      <c r="AM366" s="19">
        <v>12153000</v>
      </c>
      <c r="AN366" s="19">
        <v>12219000</v>
      </c>
      <c r="AO366" s="19">
        <v>12261000</v>
      </c>
    </row>
    <row r="367" spans="2:41" x14ac:dyDescent="0.3">
      <c r="B367" s="19">
        <v>4</v>
      </c>
      <c r="C367" s="19" t="s">
        <v>152</v>
      </c>
      <c r="D367" s="19" t="s">
        <v>54</v>
      </c>
      <c r="E367" s="19" t="s">
        <v>44</v>
      </c>
      <c r="F367" s="19">
        <v>542.55999999999995</v>
      </c>
      <c r="G367" s="19">
        <v>1211.9000000000001</v>
      </c>
      <c r="H367" s="19">
        <v>2264.3000000000002</v>
      </c>
      <c r="I367" s="19">
        <v>3668.5</v>
      </c>
      <c r="J367" s="19">
        <v>5137.5</v>
      </c>
      <c r="K367" s="19">
        <v>7154.7</v>
      </c>
      <c r="L367" s="19">
        <v>8765</v>
      </c>
      <c r="M367" s="19">
        <v>10045</v>
      </c>
      <c r="N367" s="19">
        <v>12030</v>
      </c>
      <c r="O367" s="19">
        <v>14344</v>
      </c>
      <c r="P367" s="19">
        <v>17364</v>
      </c>
      <c r="Q367" s="19">
        <v>18863</v>
      </c>
      <c r="R367" s="19">
        <v>20407</v>
      </c>
      <c r="S367" s="19">
        <v>20490</v>
      </c>
      <c r="T367" s="19">
        <v>20813</v>
      </c>
      <c r="U367" s="19">
        <v>20878</v>
      </c>
      <c r="V367" s="19">
        <v>20798</v>
      </c>
      <c r="W367" s="19">
        <v>21149</v>
      </c>
      <c r="X367" s="19">
        <v>21207</v>
      </c>
      <c r="Y367" s="19">
        <v>20811</v>
      </c>
      <c r="Z367" s="19">
        <v>20218</v>
      </c>
      <c r="AA367" s="19">
        <v>19623</v>
      </c>
      <c r="AB367" s="19">
        <v>18917</v>
      </c>
      <c r="AC367" s="19">
        <v>18102</v>
      </c>
      <c r="AD367" s="19">
        <v>17241</v>
      </c>
      <c r="AE367" s="19">
        <v>16888</v>
      </c>
      <c r="AF367" s="19">
        <v>16555</v>
      </c>
      <c r="AG367" s="19">
        <v>16274</v>
      </c>
      <c r="AH367" s="19">
        <v>16058</v>
      </c>
      <c r="AI367" s="19">
        <v>15873</v>
      </c>
      <c r="AJ367" s="19">
        <v>15771</v>
      </c>
      <c r="AK367" s="19">
        <v>15735</v>
      </c>
      <c r="AL367" s="19">
        <v>15724</v>
      </c>
      <c r="AM367" s="19">
        <v>15743</v>
      </c>
      <c r="AN367" s="19">
        <v>15789</v>
      </c>
      <c r="AO367" s="19">
        <v>15823</v>
      </c>
    </row>
    <row r="368" spans="2:41" x14ac:dyDescent="0.3">
      <c r="B368" s="19">
        <v>4</v>
      </c>
      <c r="C368" s="19" t="s">
        <v>152</v>
      </c>
      <c r="D368" s="19" t="s">
        <v>54</v>
      </c>
      <c r="E368" s="19" t="s">
        <v>45</v>
      </c>
      <c r="F368" s="19">
        <v>1092.2</v>
      </c>
      <c r="G368" s="19">
        <v>2680.7</v>
      </c>
      <c r="H368" s="19">
        <v>6795.6</v>
      </c>
      <c r="I368" s="19">
        <v>14878</v>
      </c>
      <c r="J368" s="19">
        <v>26466</v>
      </c>
      <c r="K368" s="19">
        <v>39113</v>
      </c>
      <c r="L368" s="19">
        <v>60338</v>
      </c>
      <c r="M368" s="19">
        <v>84228</v>
      </c>
      <c r="N368" s="19">
        <v>106280</v>
      </c>
      <c r="O368" s="19">
        <v>126010</v>
      </c>
      <c r="P368" s="19">
        <v>140460</v>
      </c>
      <c r="Q368" s="19">
        <v>182330</v>
      </c>
      <c r="R368" s="19">
        <v>228160</v>
      </c>
      <c r="S368" s="19">
        <v>276600</v>
      </c>
      <c r="T368" s="19">
        <v>329010</v>
      </c>
      <c r="U368" s="19">
        <v>380990</v>
      </c>
      <c r="V368" s="19">
        <v>431800</v>
      </c>
      <c r="W368" s="19">
        <v>487190</v>
      </c>
      <c r="X368" s="19">
        <v>540130</v>
      </c>
      <c r="Y368" s="19">
        <v>586490</v>
      </c>
      <c r="Z368" s="19">
        <v>627320</v>
      </c>
      <c r="AA368" s="19">
        <v>666030</v>
      </c>
      <c r="AB368" s="19">
        <v>699090</v>
      </c>
      <c r="AC368" s="19">
        <v>725550</v>
      </c>
      <c r="AD368" s="19">
        <v>749130</v>
      </c>
      <c r="AE368" s="19">
        <v>769330</v>
      </c>
      <c r="AF368" s="19">
        <v>783220</v>
      </c>
      <c r="AG368" s="19">
        <v>794920</v>
      </c>
      <c r="AH368" s="19">
        <v>806190</v>
      </c>
      <c r="AI368" s="19">
        <v>813590</v>
      </c>
      <c r="AJ368" s="19">
        <v>821080</v>
      </c>
      <c r="AK368" s="19">
        <v>830440</v>
      </c>
      <c r="AL368" s="19">
        <v>837290</v>
      </c>
      <c r="AM368" s="19">
        <v>844170</v>
      </c>
      <c r="AN368" s="19">
        <v>853260</v>
      </c>
      <c r="AO368" s="19">
        <v>860420</v>
      </c>
    </row>
    <row r="369" spans="2:41" x14ac:dyDescent="0.3">
      <c r="B369" s="19">
        <v>4</v>
      </c>
      <c r="C369" s="19" t="s">
        <v>152</v>
      </c>
      <c r="D369" s="19" t="s">
        <v>54</v>
      </c>
      <c r="E369" s="19" t="s">
        <v>46</v>
      </c>
      <c r="F369" s="19">
        <v>82.841999999999999</v>
      </c>
      <c r="G369" s="19">
        <v>269.97000000000003</v>
      </c>
      <c r="H369" s="19">
        <v>807.19</v>
      </c>
      <c r="I369" s="19">
        <v>2125</v>
      </c>
      <c r="J369" s="19">
        <v>4391.7</v>
      </c>
      <c r="K369" s="19">
        <v>5220.2</v>
      </c>
      <c r="L369" s="19">
        <v>6748.9</v>
      </c>
      <c r="M369" s="19">
        <v>8381</v>
      </c>
      <c r="N369" s="19">
        <v>10147</v>
      </c>
      <c r="O369" s="19">
        <v>11648</v>
      </c>
      <c r="P369" s="19">
        <v>13348</v>
      </c>
      <c r="Q369" s="19">
        <v>15142</v>
      </c>
      <c r="R369" s="19">
        <v>16519</v>
      </c>
      <c r="S369" s="19">
        <v>17229</v>
      </c>
      <c r="T369" s="19">
        <v>17763</v>
      </c>
      <c r="U369" s="19">
        <v>18170</v>
      </c>
      <c r="V369" s="19">
        <v>19110</v>
      </c>
      <c r="W369" s="19">
        <v>19626</v>
      </c>
      <c r="X369" s="19">
        <v>19884</v>
      </c>
      <c r="Y369" s="19">
        <v>19832</v>
      </c>
      <c r="Z369" s="19">
        <v>19645</v>
      </c>
      <c r="AA369" s="19">
        <v>19435</v>
      </c>
      <c r="AB369" s="19">
        <v>19049</v>
      </c>
      <c r="AC369" s="19">
        <v>18496</v>
      </c>
      <c r="AD369" s="19">
        <v>17915</v>
      </c>
      <c r="AE369" s="19">
        <v>17792</v>
      </c>
      <c r="AF369" s="19">
        <v>17593</v>
      </c>
      <c r="AG369" s="19">
        <v>17402</v>
      </c>
      <c r="AH369" s="19">
        <v>17231</v>
      </c>
      <c r="AI369" s="19">
        <v>16984</v>
      </c>
      <c r="AJ369" s="19">
        <v>16730</v>
      </c>
      <c r="AK369" s="19">
        <v>16510</v>
      </c>
      <c r="AL369" s="19">
        <v>16228</v>
      </c>
      <c r="AM369" s="19">
        <v>15941</v>
      </c>
      <c r="AN369" s="19">
        <v>15700</v>
      </c>
      <c r="AO369" s="19">
        <v>15420</v>
      </c>
    </row>
    <row r="370" spans="2:41" x14ac:dyDescent="0.3">
      <c r="B370" s="19">
        <v>5</v>
      </c>
      <c r="C370" s="19" t="s">
        <v>152</v>
      </c>
      <c r="D370" s="19" t="s">
        <v>153</v>
      </c>
      <c r="E370" s="19" t="s">
        <v>42</v>
      </c>
      <c r="F370" s="19">
        <v>67795</v>
      </c>
      <c r="G370" s="19">
        <v>171750</v>
      </c>
      <c r="H370" s="19">
        <v>384390</v>
      </c>
      <c r="I370" s="19">
        <v>769030</v>
      </c>
      <c r="J370" s="19">
        <v>1295200</v>
      </c>
      <c r="K370" s="19">
        <v>1882600</v>
      </c>
      <c r="L370" s="19">
        <v>2718600</v>
      </c>
      <c r="M370" s="19">
        <v>3525100</v>
      </c>
      <c r="N370" s="19">
        <v>4326200</v>
      </c>
      <c r="O370" s="19">
        <v>5096200</v>
      </c>
      <c r="P370" s="19">
        <v>5677700</v>
      </c>
      <c r="Q370" s="19">
        <v>7094400</v>
      </c>
      <c r="R370" s="19">
        <v>8895900</v>
      </c>
      <c r="S370" s="19">
        <v>9329700</v>
      </c>
      <c r="T370" s="19">
        <v>10544000</v>
      </c>
      <c r="U370" s="19">
        <v>11646000</v>
      </c>
      <c r="V370" s="19">
        <v>12572000</v>
      </c>
      <c r="W370" s="19">
        <v>13523000</v>
      </c>
      <c r="X370" s="19">
        <v>14338000</v>
      </c>
      <c r="Y370" s="19">
        <v>15011000</v>
      </c>
      <c r="Z370" s="19">
        <v>15615000</v>
      </c>
      <c r="AA370" s="19">
        <v>16137000</v>
      </c>
      <c r="AB370" s="19">
        <v>16619000</v>
      </c>
      <c r="AC370" s="19">
        <v>16976000</v>
      </c>
      <c r="AD370" s="19">
        <v>17288000</v>
      </c>
      <c r="AE370" s="19">
        <v>17559000</v>
      </c>
      <c r="AF370" s="19">
        <v>17719000</v>
      </c>
      <c r="AG370" s="19">
        <v>17851000</v>
      </c>
      <c r="AH370" s="19">
        <v>17989000</v>
      </c>
      <c r="AI370" s="19">
        <v>18056000</v>
      </c>
      <c r="AJ370" s="19">
        <v>18124000</v>
      </c>
      <c r="AK370" s="19">
        <v>18229000</v>
      </c>
      <c r="AL370" s="19">
        <v>18285000</v>
      </c>
      <c r="AM370" s="19">
        <v>18342000</v>
      </c>
      <c r="AN370" s="19">
        <v>18439000</v>
      </c>
      <c r="AO370" s="19">
        <v>18501000</v>
      </c>
    </row>
    <row r="371" spans="2:41" x14ac:dyDescent="0.3">
      <c r="B371" s="19">
        <v>5</v>
      </c>
      <c r="C371" s="19" t="s">
        <v>152</v>
      </c>
      <c r="D371" s="19" t="s">
        <v>153</v>
      </c>
      <c r="E371" s="19" t="s">
        <v>44</v>
      </c>
      <c r="F371" s="19">
        <v>803.6</v>
      </c>
      <c r="G371" s="19">
        <v>1886.3</v>
      </c>
      <c r="H371" s="19">
        <v>3292.8</v>
      </c>
      <c r="I371" s="19">
        <v>4667</v>
      </c>
      <c r="J371" s="19">
        <v>5418.6</v>
      </c>
      <c r="K371" s="19">
        <v>5665.7</v>
      </c>
      <c r="L371" s="19">
        <v>6082</v>
      </c>
      <c r="M371" s="19">
        <v>6921.1</v>
      </c>
      <c r="N371" s="19">
        <v>8529.1</v>
      </c>
      <c r="O371" s="19">
        <v>10673</v>
      </c>
      <c r="P371" s="19">
        <v>12077</v>
      </c>
      <c r="Q371" s="19">
        <v>14879</v>
      </c>
      <c r="R371" s="19">
        <v>19592</v>
      </c>
      <c r="S371" s="19">
        <v>48716</v>
      </c>
      <c r="T371" s="19">
        <v>60950</v>
      </c>
      <c r="U371" s="19">
        <v>67272</v>
      </c>
      <c r="V371" s="19">
        <v>68345</v>
      </c>
      <c r="W371" s="19">
        <v>67413</v>
      </c>
      <c r="X371" s="19">
        <v>66749</v>
      </c>
      <c r="Y371" s="19">
        <v>66243</v>
      </c>
      <c r="Z371" s="19">
        <v>66126</v>
      </c>
      <c r="AA371" s="19">
        <v>66358</v>
      </c>
      <c r="AB371" s="19">
        <v>67008</v>
      </c>
      <c r="AC371" s="19">
        <v>67598</v>
      </c>
      <c r="AD371" s="19">
        <v>68365</v>
      </c>
      <c r="AE371" s="19">
        <v>69309</v>
      </c>
      <c r="AF371" s="19">
        <v>70381</v>
      </c>
      <c r="AG371" s="19">
        <v>71618</v>
      </c>
      <c r="AH371" s="19">
        <v>73028</v>
      </c>
      <c r="AI371" s="19">
        <v>74359</v>
      </c>
      <c r="AJ371" s="19">
        <v>75449</v>
      </c>
      <c r="AK371" s="19">
        <v>76512</v>
      </c>
      <c r="AL371" s="19">
        <v>77437</v>
      </c>
      <c r="AM371" s="19">
        <v>78337</v>
      </c>
      <c r="AN371" s="19">
        <v>79294</v>
      </c>
      <c r="AO371" s="19">
        <v>80219</v>
      </c>
    </row>
    <row r="372" spans="2:41" x14ac:dyDescent="0.3">
      <c r="B372" s="19">
        <v>5</v>
      </c>
      <c r="C372" s="19" t="s">
        <v>152</v>
      </c>
      <c r="D372" s="19" t="s">
        <v>153</v>
      </c>
      <c r="E372" s="19" t="s">
        <v>45</v>
      </c>
      <c r="F372" s="19">
        <v>849.11</v>
      </c>
      <c r="G372" s="19">
        <v>1824.9</v>
      </c>
      <c r="H372" s="19">
        <v>3991.7</v>
      </c>
      <c r="I372" s="19">
        <v>8406.6</v>
      </c>
      <c r="J372" s="19">
        <v>14976</v>
      </c>
      <c r="K372" s="19">
        <v>22593</v>
      </c>
      <c r="L372" s="19">
        <v>35413</v>
      </c>
      <c r="M372" s="19">
        <v>49452</v>
      </c>
      <c r="N372" s="19">
        <v>61958</v>
      </c>
      <c r="O372" s="19">
        <v>73602</v>
      </c>
      <c r="P372" s="19">
        <v>80769</v>
      </c>
      <c r="Q372" s="19">
        <v>107460</v>
      </c>
      <c r="R372" s="19">
        <v>143510</v>
      </c>
      <c r="S372" s="19">
        <v>177020</v>
      </c>
      <c r="T372" s="19">
        <v>207460</v>
      </c>
      <c r="U372" s="19">
        <v>236260</v>
      </c>
      <c r="V372" s="19">
        <v>265090</v>
      </c>
      <c r="W372" s="19">
        <v>290190</v>
      </c>
      <c r="X372" s="19">
        <v>313370</v>
      </c>
      <c r="Y372" s="19">
        <v>335990</v>
      </c>
      <c r="Z372" s="19">
        <v>354530</v>
      </c>
      <c r="AA372" s="19">
        <v>371510</v>
      </c>
      <c r="AB372" s="19">
        <v>387790</v>
      </c>
      <c r="AC372" s="19">
        <v>399990</v>
      </c>
      <c r="AD372" s="19">
        <v>410630</v>
      </c>
      <c r="AE372" s="19">
        <v>420950</v>
      </c>
      <c r="AF372" s="19">
        <v>427940</v>
      </c>
      <c r="AG372" s="19">
        <v>434020</v>
      </c>
      <c r="AH372" s="19">
        <v>440600</v>
      </c>
      <c r="AI372" s="19">
        <v>444790</v>
      </c>
      <c r="AJ372" s="19">
        <v>448870</v>
      </c>
      <c r="AK372" s="19">
        <v>454210</v>
      </c>
      <c r="AL372" s="19">
        <v>457810</v>
      </c>
      <c r="AM372" s="19">
        <v>461450</v>
      </c>
      <c r="AN372" s="19">
        <v>466530</v>
      </c>
      <c r="AO372" s="19">
        <v>470310</v>
      </c>
    </row>
    <row r="373" spans="2:41" x14ac:dyDescent="0.3">
      <c r="B373" s="19">
        <v>5</v>
      </c>
      <c r="C373" s="19" t="s">
        <v>152</v>
      </c>
      <c r="D373" s="19" t="s">
        <v>153</v>
      </c>
      <c r="E373" s="19" t="s">
        <v>46</v>
      </c>
      <c r="F373" s="19">
        <v>40.585999999999999</v>
      </c>
      <c r="G373" s="19">
        <v>143.28</v>
      </c>
      <c r="H373" s="19">
        <v>430.22</v>
      </c>
      <c r="I373" s="19">
        <v>1088</v>
      </c>
      <c r="J373" s="19">
        <v>2097.5</v>
      </c>
      <c r="K373" s="19">
        <v>2408</v>
      </c>
      <c r="L373" s="19">
        <v>2783.8</v>
      </c>
      <c r="M373" s="19">
        <v>3116.1</v>
      </c>
      <c r="N373" s="19">
        <v>3488.2</v>
      </c>
      <c r="O373" s="19">
        <v>3830.3</v>
      </c>
      <c r="P373" s="19">
        <v>4190.6000000000004</v>
      </c>
      <c r="Q373" s="19">
        <v>4262.1000000000004</v>
      </c>
      <c r="R373" s="19">
        <v>4276.6000000000004</v>
      </c>
      <c r="S373" s="19">
        <v>14654</v>
      </c>
      <c r="T373" s="19">
        <v>12517</v>
      </c>
      <c r="U373" s="19">
        <v>10875</v>
      </c>
      <c r="V373" s="19">
        <v>11497</v>
      </c>
      <c r="W373" s="19">
        <v>10372</v>
      </c>
      <c r="X373" s="19">
        <v>9011.2000000000007</v>
      </c>
      <c r="Y373" s="19">
        <v>8913.2000000000007</v>
      </c>
      <c r="Z373" s="19">
        <v>8019.8</v>
      </c>
      <c r="AA373" s="19">
        <v>6818.9</v>
      </c>
      <c r="AB373" s="19">
        <v>6453.9</v>
      </c>
      <c r="AC373" s="19">
        <v>5705.8</v>
      </c>
      <c r="AD373" s="19">
        <v>4868.3999999999996</v>
      </c>
      <c r="AE373" s="19">
        <v>4625.8999999999996</v>
      </c>
      <c r="AF373" s="19">
        <v>4209.5</v>
      </c>
      <c r="AG373" s="19">
        <v>3842.6</v>
      </c>
      <c r="AH373" s="19">
        <v>3765.7</v>
      </c>
      <c r="AI373" s="19">
        <v>3515.1</v>
      </c>
      <c r="AJ373" s="19">
        <v>3290.9</v>
      </c>
      <c r="AK373" s="19">
        <v>3252.8</v>
      </c>
      <c r="AL373" s="19">
        <v>3042.7</v>
      </c>
      <c r="AM373" s="19">
        <v>2859.2</v>
      </c>
      <c r="AN373" s="19">
        <v>2817.8</v>
      </c>
      <c r="AO373" s="19">
        <v>2636</v>
      </c>
    </row>
    <row r="374" spans="2:41" x14ac:dyDescent="0.3">
      <c r="B374" s="19">
        <v>5</v>
      </c>
      <c r="C374" s="19" t="s">
        <v>152</v>
      </c>
      <c r="D374" s="19" t="s">
        <v>51</v>
      </c>
      <c r="E374" s="19" t="s">
        <v>42</v>
      </c>
      <c r="F374" s="19">
        <v>59047</v>
      </c>
      <c r="G374" s="19">
        <v>153380</v>
      </c>
      <c r="H374" s="19">
        <v>337850</v>
      </c>
      <c r="I374" s="19">
        <v>665480</v>
      </c>
      <c r="J374" s="19">
        <v>1102600</v>
      </c>
      <c r="K374" s="19">
        <v>1549300</v>
      </c>
      <c r="L374" s="19">
        <v>2171700</v>
      </c>
      <c r="M374" s="19">
        <v>2832200</v>
      </c>
      <c r="N374" s="19">
        <v>3474800</v>
      </c>
      <c r="O374" s="19">
        <v>4095700</v>
      </c>
      <c r="P374" s="19">
        <v>4563200</v>
      </c>
      <c r="Q374" s="19">
        <v>5627400</v>
      </c>
      <c r="R374" s="19">
        <v>7017400</v>
      </c>
      <c r="S374" s="19">
        <v>7425100</v>
      </c>
      <c r="T374" s="19">
        <v>8564200</v>
      </c>
      <c r="U374" s="19">
        <v>9582100</v>
      </c>
      <c r="V374" s="19">
        <v>10460000</v>
      </c>
      <c r="W374" s="19">
        <v>11373000</v>
      </c>
      <c r="X374" s="19">
        <v>12211000</v>
      </c>
      <c r="Y374" s="19">
        <v>12941000</v>
      </c>
      <c r="Z374" s="19">
        <v>13561000</v>
      </c>
      <c r="AA374" s="19">
        <v>14146000</v>
      </c>
      <c r="AB374" s="19">
        <v>14653000</v>
      </c>
      <c r="AC374" s="19">
        <v>15041000</v>
      </c>
      <c r="AD374" s="19">
        <v>15381000</v>
      </c>
      <c r="AE374" s="19">
        <v>15674000</v>
      </c>
      <c r="AF374" s="19">
        <v>15859000</v>
      </c>
      <c r="AG374" s="19">
        <v>16009000</v>
      </c>
      <c r="AH374" s="19">
        <v>16092000</v>
      </c>
      <c r="AI374" s="19">
        <v>16167000</v>
      </c>
      <c r="AJ374" s="19">
        <v>16238000</v>
      </c>
      <c r="AK374" s="19">
        <v>16337000</v>
      </c>
      <c r="AL374" s="19">
        <v>16390000</v>
      </c>
      <c r="AM374" s="19">
        <v>16442000</v>
      </c>
      <c r="AN374" s="19">
        <v>16529000</v>
      </c>
      <c r="AO374" s="19">
        <v>16582000</v>
      </c>
    </row>
    <row r="375" spans="2:41" x14ac:dyDescent="0.3">
      <c r="B375" s="19">
        <v>5</v>
      </c>
      <c r="C375" s="19" t="s">
        <v>152</v>
      </c>
      <c r="D375" s="19" t="s">
        <v>51</v>
      </c>
      <c r="E375" s="19" t="s">
        <v>44</v>
      </c>
      <c r="F375" s="19">
        <v>550.58000000000004</v>
      </c>
      <c r="G375" s="19">
        <v>1346.3</v>
      </c>
      <c r="H375" s="19">
        <v>2381.9</v>
      </c>
      <c r="I375" s="19">
        <v>3389.7</v>
      </c>
      <c r="J375" s="19">
        <v>3797.5</v>
      </c>
      <c r="K375" s="19">
        <v>3639.7</v>
      </c>
      <c r="L375" s="19">
        <v>3591.1</v>
      </c>
      <c r="M375" s="19">
        <v>3898.6</v>
      </c>
      <c r="N375" s="19">
        <v>4893.8</v>
      </c>
      <c r="O375" s="19">
        <v>6292.1</v>
      </c>
      <c r="P375" s="19">
        <v>7424.5</v>
      </c>
      <c r="Q375" s="19">
        <v>8959.7000000000007</v>
      </c>
      <c r="R375" s="19">
        <v>11486</v>
      </c>
      <c r="S375" s="19">
        <v>39240</v>
      </c>
      <c r="T375" s="19">
        <v>50632</v>
      </c>
      <c r="U375" s="19">
        <v>57630</v>
      </c>
      <c r="V375" s="19">
        <v>59765</v>
      </c>
      <c r="W375" s="19">
        <v>59629</v>
      </c>
      <c r="X375" s="19">
        <v>59620</v>
      </c>
      <c r="Y375" s="19">
        <v>59583</v>
      </c>
      <c r="Z375" s="19">
        <v>59824</v>
      </c>
      <c r="AA375" s="19">
        <v>60383</v>
      </c>
      <c r="AB375" s="19">
        <v>61276</v>
      </c>
      <c r="AC375" s="19">
        <v>62132</v>
      </c>
      <c r="AD375" s="19">
        <v>63091</v>
      </c>
      <c r="AE375" s="19">
        <v>64178</v>
      </c>
      <c r="AF375" s="19">
        <v>65381</v>
      </c>
      <c r="AG375" s="19">
        <v>66715</v>
      </c>
      <c r="AH375" s="19">
        <v>68177</v>
      </c>
      <c r="AI375" s="19">
        <v>69538</v>
      </c>
      <c r="AJ375" s="19">
        <v>70628</v>
      </c>
      <c r="AK375" s="19">
        <v>71662</v>
      </c>
      <c r="AL375" s="19">
        <v>72565</v>
      </c>
      <c r="AM375" s="19">
        <v>73444</v>
      </c>
      <c r="AN375" s="19">
        <v>74364</v>
      </c>
      <c r="AO375" s="19">
        <v>75257</v>
      </c>
    </row>
    <row r="376" spans="2:41" x14ac:dyDescent="0.3">
      <c r="B376" s="19">
        <v>5</v>
      </c>
      <c r="C376" s="19" t="s">
        <v>152</v>
      </c>
      <c r="D376" s="19" t="s">
        <v>51</v>
      </c>
      <c r="E376" s="19" t="s">
        <v>45</v>
      </c>
      <c r="F376" s="19">
        <v>631.46</v>
      </c>
      <c r="G376" s="19">
        <v>1431</v>
      </c>
      <c r="H376" s="19">
        <v>3566.7</v>
      </c>
      <c r="I376" s="19">
        <v>8007.9</v>
      </c>
      <c r="J376" s="19">
        <v>14780</v>
      </c>
      <c r="K376" s="19">
        <v>22460</v>
      </c>
      <c r="L376" s="19">
        <v>35342</v>
      </c>
      <c r="M376" s="19">
        <v>49387</v>
      </c>
      <c r="N376" s="19">
        <v>61634</v>
      </c>
      <c r="O376" s="19">
        <v>72786</v>
      </c>
      <c r="P376" s="19">
        <v>79241</v>
      </c>
      <c r="Q376" s="19">
        <v>107390</v>
      </c>
      <c r="R376" s="19">
        <v>143510</v>
      </c>
      <c r="S376" s="19">
        <v>177020</v>
      </c>
      <c r="T376" s="19">
        <v>207460</v>
      </c>
      <c r="U376" s="19">
        <v>236260</v>
      </c>
      <c r="V376" s="19">
        <v>265090</v>
      </c>
      <c r="W376" s="19">
        <v>290190</v>
      </c>
      <c r="X376" s="19">
        <v>313370</v>
      </c>
      <c r="Y376" s="19">
        <v>335990</v>
      </c>
      <c r="Z376" s="19">
        <v>354530</v>
      </c>
      <c r="AA376" s="19">
        <v>371510</v>
      </c>
      <c r="AB376" s="19">
        <v>387790</v>
      </c>
      <c r="AC376" s="19">
        <v>399990</v>
      </c>
      <c r="AD376" s="19">
        <v>410630</v>
      </c>
      <c r="AE376" s="19">
        <v>420950</v>
      </c>
      <c r="AF376" s="19">
        <v>427940</v>
      </c>
      <c r="AG376" s="19">
        <v>434020</v>
      </c>
      <c r="AH376" s="19">
        <v>440600</v>
      </c>
      <c r="AI376" s="19">
        <v>444790</v>
      </c>
      <c r="AJ376" s="19">
        <v>448870</v>
      </c>
      <c r="AK376" s="19">
        <v>454210</v>
      </c>
      <c r="AL376" s="19">
        <v>457810</v>
      </c>
      <c r="AM376" s="19">
        <v>461450</v>
      </c>
      <c r="AN376" s="19">
        <v>466530</v>
      </c>
      <c r="AO376" s="19">
        <v>470310</v>
      </c>
    </row>
    <row r="377" spans="2:41" x14ac:dyDescent="0.3">
      <c r="B377" s="19">
        <v>5</v>
      </c>
      <c r="C377" s="19" t="s">
        <v>152</v>
      </c>
      <c r="D377" s="19" t="s">
        <v>51</v>
      </c>
      <c r="E377" s="19" t="s">
        <v>46</v>
      </c>
      <c r="F377" s="19">
        <v>27.382999999999999</v>
      </c>
      <c r="G377" s="19">
        <v>102.89</v>
      </c>
      <c r="H377" s="19">
        <v>312.95999999999998</v>
      </c>
      <c r="I377" s="19">
        <v>778.02</v>
      </c>
      <c r="J377" s="19">
        <v>1425</v>
      </c>
      <c r="K377" s="19">
        <v>1462</v>
      </c>
      <c r="L377" s="19">
        <v>1613.3</v>
      </c>
      <c r="M377" s="19">
        <v>1805.2</v>
      </c>
      <c r="N377" s="19">
        <v>2042.5</v>
      </c>
      <c r="O377" s="19">
        <v>2256</v>
      </c>
      <c r="P377" s="19">
        <v>2447.6999999999998</v>
      </c>
      <c r="Q377" s="19">
        <v>2390</v>
      </c>
      <c r="R377" s="19">
        <v>2299.9</v>
      </c>
      <c r="S377" s="19">
        <v>11072</v>
      </c>
      <c r="T377" s="19">
        <v>9645.4</v>
      </c>
      <c r="U377" s="19">
        <v>8600.2999999999993</v>
      </c>
      <c r="V377" s="19">
        <v>9306.9</v>
      </c>
      <c r="W377" s="19">
        <v>8370.7000000000007</v>
      </c>
      <c r="X377" s="19">
        <v>7232</v>
      </c>
      <c r="Y377" s="19">
        <v>7225.3</v>
      </c>
      <c r="Z377" s="19">
        <v>6500.2</v>
      </c>
      <c r="AA377" s="19">
        <v>5488.4</v>
      </c>
      <c r="AB377" s="19">
        <v>5212.8999999999996</v>
      </c>
      <c r="AC377" s="19">
        <v>4583.6000000000004</v>
      </c>
      <c r="AD377" s="19">
        <v>3862</v>
      </c>
      <c r="AE377" s="19">
        <v>3668.5</v>
      </c>
      <c r="AF377" s="19">
        <v>3313.6</v>
      </c>
      <c r="AG377" s="19">
        <v>2996.7</v>
      </c>
      <c r="AH377" s="19">
        <v>2933.4</v>
      </c>
      <c r="AI377" s="19">
        <v>2713.3</v>
      </c>
      <c r="AJ377" s="19">
        <v>2514.1</v>
      </c>
      <c r="AK377" s="19">
        <v>2478.1</v>
      </c>
      <c r="AL377" s="19">
        <v>2288.9</v>
      </c>
      <c r="AM377" s="19">
        <v>2122.5</v>
      </c>
      <c r="AN377" s="19">
        <v>2081</v>
      </c>
      <c r="AO377" s="19">
        <v>1915.2</v>
      </c>
    </row>
    <row r="378" spans="2:41" x14ac:dyDescent="0.3">
      <c r="B378" s="19">
        <v>5</v>
      </c>
      <c r="C378" s="19" t="s">
        <v>152</v>
      </c>
      <c r="D378" s="19" t="s">
        <v>52</v>
      </c>
      <c r="E378" s="19" t="s">
        <v>42</v>
      </c>
      <c r="F378" s="19">
        <v>36886</v>
      </c>
      <c r="G378" s="19">
        <v>88951</v>
      </c>
      <c r="H378" s="19">
        <v>193400</v>
      </c>
      <c r="I378" s="19">
        <v>374110</v>
      </c>
      <c r="J378" s="19">
        <v>620120</v>
      </c>
      <c r="K378" s="19">
        <v>894750</v>
      </c>
      <c r="L378" s="19">
        <v>1291600</v>
      </c>
      <c r="M378" s="19">
        <v>1714000</v>
      </c>
      <c r="N378" s="19">
        <v>2143500</v>
      </c>
      <c r="O378" s="19">
        <v>2535000</v>
      </c>
      <c r="P378" s="19">
        <v>2910400</v>
      </c>
      <c r="Q378" s="19">
        <v>3527700</v>
      </c>
      <c r="R378" s="19">
        <v>4173300</v>
      </c>
      <c r="S378" s="19">
        <v>4759700</v>
      </c>
      <c r="T378" s="19">
        <v>5392200</v>
      </c>
      <c r="U378" s="19">
        <v>6048800</v>
      </c>
      <c r="V378" s="19">
        <v>6719100</v>
      </c>
      <c r="W378" s="19">
        <v>7459500</v>
      </c>
      <c r="X378" s="19">
        <v>8150200</v>
      </c>
      <c r="Y378" s="19">
        <v>8703800</v>
      </c>
      <c r="Z378" s="19">
        <v>9189900</v>
      </c>
      <c r="AA378" s="19">
        <v>9647900</v>
      </c>
      <c r="AB378" s="19">
        <v>10010000</v>
      </c>
      <c r="AC378" s="19">
        <v>10301000</v>
      </c>
      <c r="AD378" s="19">
        <v>10516000</v>
      </c>
      <c r="AE378" s="19">
        <v>10719000</v>
      </c>
      <c r="AF378" s="19">
        <v>10837000</v>
      </c>
      <c r="AG378" s="19">
        <v>10925000</v>
      </c>
      <c r="AH378" s="19">
        <v>11005000</v>
      </c>
      <c r="AI378" s="19">
        <v>11038000</v>
      </c>
      <c r="AJ378" s="19">
        <v>11074000</v>
      </c>
      <c r="AK378" s="19">
        <v>11132000</v>
      </c>
      <c r="AL378" s="19">
        <v>11161000</v>
      </c>
      <c r="AM378" s="19">
        <v>11189000</v>
      </c>
      <c r="AN378" s="19">
        <v>11243000</v>
      </c>
      <c r="AO378" s="19">
        <v>11273000</v>
      </c>
    </row>
    <row r="379" spans="2:41" x14ac:dyDescent="0.3">
      <c r="B379" s="19">
        <v>5</v>
      </c>
      <c r="C379" s="19" t="s">
        <v>152</v>
      </c>
      <c r="D379" s="19" t="s">
        <v>52</v>
      </c>
      <c r="E379" s="19" t="s">
        <v>44</v>
      </c>
      <c r="F379" s="19">
        <v>365.01</v>
      </c>
      <c r="G379" s="19">
        <v>834.97</v>
      </c>
      <c r="H379" s="19">
        <v>1527.3</v>
      </c>
      <c r="I379" s="19">
        <v>2343.4</v>
      </c>
      <c r="J379" s="19">
        <v>3122.2</v>
      </c>
      <c r="K379" s="19">
        <v>3541.1</v>
      </c>
      <c r="L379" s="19">
        <v>4090.6</v>
      </c>
      <c r="M379" s="19">
        <v>4631.3999999999996</v>
      </c>
      <c r="N379" s="19">
        <v>5557.4</v>
      </c>
      <c r="O379" s="19">
        <v>6602.5</v>
      </c>
      <c r="P379" s="19">
        <v>7960.6</v>
      </c>
      <c r="Q379" s="19">
        <v>8803.4</v>
      </c>
      <c r="R379" s="19">
        <v>9697.9</v>
      </c>
      <c r="S379" s="19">
        <v>10034</v>
      </c>
      <c r="T379" s="19">
        <v>10502</v>
      </c>
      <c r="U379" s="19">
        <v>10680</v>
      </c>
      <c r="V379" s="19">
        <v>10814</v>
      </c>
      <c r="W379" s="19">
        <v>11160</v>
      </c>
      <c r="X379" s="19">
        <v>11375</v>
      </c>
      <c r="Y379" s="19">
        <v>11390</v>
      </c>
      <c r="Z379" s="19">
        <v>11305</v>
      </c>
      <c r="AA379" s="19">
        <v>11217</v>
      </c>
      <c r="AB379" s="19">
        <v>11033</v>
      </c>
      <c r="AC379" s="19">
        <v>10779</v>
      </c>
      <c r="AD379" s="19">
        <v>10503</v>
      </c>
      <c r="AE379" s="19">
        <v>10464</v>
      </c>
      <c r="AF379" s="19">
        <v>10410</v>
      </c>
      <c r="AG379" s="19">
        <v>10358</v>
      </c>
      <c r="AH379" s="19">
        <v>10319</v>
      </c>
      <c r="AI379" s="19">
        <v>10276</v>
      </c>
      <c r="AJ379" s="19">
        <v>10268</v>
      </c>
      <c r="AK379" s="19">
        <v>10287</v>
      </c>
      <c r="AL379" s="19">
        <v>10306</v>
      </c>
      <c r="AM379" s="19">
        <v>10331</v>
      </c>
      <c r="AN379" s="19">
        <v>10367</v>
      </c>
      <c r="AO379" s="19">
        <v>10393</v>
      </c>
    </row>
    <row r="380" spans="2:41" x14ac:dyDescent="0.3">
      <c r="B380" s="19">
        <v>5</v>
      </c>
      <c r="C380" s="19" t="s">
        <v>152</v>
      </c>
      <c r="D380" s="19" t="s">
        <v>52</v>
      </c>
      <c r="E380" s="19" t="s">
        <v>45</v>
      </c>
      <c r="F380" s="19">
        <v>501.05</v>
      </c>
      <c r="G380" s="19">
        <v>1229.8</v>
      </c>
      <c r="H380" s="19">
        <v>3117.6</v>
      </c>
      <c r="I380" s="19">
        <v>6825.2</v>
      </c>
      <c r="J380" s="19">
        <v>12141</v>
      </c>
      <c r="K380" s="19">
        <v>17943</v>
      </c>
      <c r="L380" s="19">
        <v>27681</v>
      </c>
      <c r="M380" s="19">
        <v>38641</v>
      </c>
      <c r="N380" s="19">
        <v>48757</v>
      </c>
      <c r="O380" s="19">
        <v>57807</v>
      </c>
      <c r="P380" s="19">
        <v>64437</v>
      </c>
      <c r="Q380" s="19">
        <v>83646</v>
      </c>
      <c r="R380" s="19">
        <v>104670</v>
      </c>
      <c r="S380" s="19">
        <v>126900</v>
      </c>
      <c r="T380" s="19">
        <v>150940</v>
      </c>
      <c r="U380" s="19">
        <v>174780</v>
      </c>
      <c r="V380" s="19">
        <v>198090</v>
      </c>
      <c r="W380" s="19">
        <v>223500</v>
      </c>
      <c r="X380" s="19">
        <v>247790</v>
      </c>
      <c r="Y380" s="19">
        <v>269060</v>
      </c>
      <c r="Z380" s="19">
        <v>287790</v>
      </c>
      <c r="AA380" s="19">
        <v>305550</v>
      </c>
      <c r="AB380" s="19">
        <v>320720</v>
      </c>
      <c r="AC380" s="19">
        <v>332850</v>
      </c>
      <c r="AD380" s="19">
        <v>343670</v>
      </c>
      <c r="AE380" s="19">
        <v>352940</v>
      </c>
      <c r="AF380" s="19">
        <v>359310</v>
      </c>
      <c r="AG380" s="19">
        <v>364680</v>
      </c>
      <c r="AH380" s="19">
        <v>369850</v>
      </c>
      <c r="AI380" s="19">
        <v>373240</v>
      </c>
      <c r="AJ380" s="19">
        <v>376680</v>
      </c>
      <c r="AK380" s="19">
        <v>380980</v>
      </c>
      <c r="AL380" s="19">
        <v>384120</v>
      </c>
      <c r="AM380" s="19">
        <v>387270</v>
      </c>
      <c r="AN380" s="19">
        <v>391440</v>
      </c>
      <c r="AO380" s="19">
        <v>394730</v>
      </c>
    </row>
    <row r="381" spans="2:41" x14ac:dyDescent="0.3">
      <c r="B381" s="19">
        <v>5</v>
      </c>
      <c r="C381" s="19" t="s">
        <v>152</v>
      </c>
      <c r="D381" s="19" t="s">
        <v>52</v>
      </c>
      <c r="E381" s="19" t="s">
        <v>46</v>
      </c>
      <c r="F381" s="19">
        <v>66.075999999999993</v>
      </c>
      <c r="G381" s="19">
        <v>214.53</v>
      </c>
      <c r="H381" s="19">
        <v>616.16</v>
      </c>
      <c r="I381" s="19">
        <v>1548.1</v>
      </c>
      <c r="J381" s="19">
        <v>3114.6</v>
      </c>
      <c r="K381" s="19">
        <v>3358.8</v>
      </c>
      <c r="L381" s="19">
        <v>4308.7</v>
      </c>
      <c r="M381" s="19">
        <v>5405.8</v>
      </c>
      <c r="N381" s="19">
        <v>6474.2</v>
      </c>
      <c r="O381" s="19">
        <v>7341</v>
      </c>
      <c r="P381" s="19">
        <v>8356.7999999999993</v>
      </c>
      <c r="Q381" s="19">
        <v>9542.7999999999993</v>
      </c>
      <c r="R381" s="19">
        <v>10567</v>
      </c>
      <c r="S381" s="19">
        <v>11318</v>
      </c>
      <c r="T381" s="19">
        <v>12079</v>
      </c>
      <c r="U381" s="19">
        <v>12825</v>
      </c>
      <c r="V381" s="19">
        <v>13824</v>
      </c>
      <c r="W381" s="19">
        <v>14549</v>
      </c>
      <c r="X381" s="19">
        <v>15074</v>
      </c>
      <c r="Y381" s="19">
        <v>15336</v>
      </c>
      <c r="Z381" s="19">
        <v>15442</v>
      </c>
      <c r="AA381" s="19">
        <v>15483</v>
      </c>
      <c r="AB381" s="19">
        <v>15318</v>
      </c>
      <c r="AC381" s="19">
        <v>14946</v>
      </c>
      <c r="AD381" s="19">
        <v>14492</v>
      </c>
      <c r="AE381" s="19">
        <v>14482</v>
      </c>
      <c r="AF381" s="19">
        <v>14377</v>
      </c>
      <c r="AG381" s="19">
        <v>14250</v>
      </c>
      <c r="AH381" s="19">
        <v>14116</v>
      </c>
      <c r="AI381" s="19">
        <v>13901</v>
      </c>
      <c r="AJ381" s="19">
        <v>13667</v>
      </c>
      <c r="AK381" s="19">
        <v>13450</v>
      </c>
      <c r="AL381" s="19">
        <v>13176</v>
      </c>
      <c r="AM381" s="19">
        <v>12893</v>
      </c>
      <c r="AN381" s="19">
        <v>12643</v>
      </c>
      <c r="AO381" s="19">
        <v>12361</v>
      </c>
    </row>
    <row r="382" spans="2:41" x14ac:dyDescent="0.3">
      <c r="B382" s="19">
        <v>5</v>
      </c>
      <c r="C382" s="19" t="s">
        <v>152</v>
      </c>
      <c r="D382" s="19" t="s">
        <v>53</v>
      </c>
      <c r="E382" s="19" t="s">
        <v>42</v>
      </c>
      <c r="F382" s="19">
        <v>67795</v>
      </c>
      <c r="G382" s="19">
        <v>171750</v>
      </c>
      <c r="H382" s="19">
        <v>384390</v>
      </c>
      <c r="I382" s="19">
        <v>769030</v>
      </c>
      <c r="J382" s="19">
        <v>1295200</v>
      </c>
      <c r="K382" s="19">
        <v>1882600</v>
      </c>
      <c r="L382" s="19">
        <v>2718600</v>
      </c>
      <c r="M382" s="19">
        <v>3525100</v>
      </c>
      <c r="N382" s="19">
        <v>4326200</v>
      </c>
      <c r="O382" s="19">
        <v>5096200</v>
      </c>
      <c r="P382" s="19">
        <v>5677700</v>
      </c>
      <c r="Q382" s="19">
        <v>7094400</v>
      </c>
      <c r="R382" s="19">
        <v>8895900</v>
      </c>
      <c r="S382" s="19">
        <v>9329700</v>
      </c>
      <c r="T382" s="19">
        <v>10544000</v>
      </c>
      <c r="U382" s="19">
        <v>11646000</v>
      </c>
      <c r="V382" s="19">
        <v>12572000</v>
      </c>
      <c r="W382" s="19">
        <v>13523000</v>
      </c>
      <c r="X382" s="19">
        <v>14338000</v>
      </c>
      <c r="Y382" s="19">
        <v>15011000</v>
      </c>
      <c r="Z382" s="19">
        <v>15615000</v>
      </c>
      <c r="AA382" s="19">
        <v>16137000</v>
      </c>
      <c r="AB382" s="19">
        <v>16619000</v>
      </c>
      <c r="AC382" s="19">
        <v>16976000</v>
      </c>
      <c r="AD382" s="19">
        <v>17288000</v>
      </c>
      <c r="AE382" s="19">
        <v>17559000</v>
      </c>
      <c r="AF382" s="19">
        <v>17719000</v>
      </c>
      <c r="AG382" s="19">
        <v>17851000</v>
      </c>
      <c r="AH382" s="19">
        <v>17989000</v>
      </c>
      <c r="AI382" s="19">
        <v>18056000</v>
      </c>
      <c r="AJ382" s="19">
        <v>18124000</v>
      </c>
      <c r="AK382" s="19">
        <v>18229000</v>
      </c>
      <c r="AL382" s="19">
        <v>18285000</v>
      </c>
      <c r="AM382" s="19">
        <v>18342000</v>
      </c>
      <c r="AN382" s="19">
        <v>18439000</v>
      </c>
      <c r="AO382" s="19">
        <v>18501000</v>
      </c>
    </row>
    <row r="383" spans="2:41" x14ac:dyDescent="0.3">
      <c r="B383" s="19">
        <v>5</v>
      </c>
      <c r="C383" s="19" t="s">
        <v>152</v>
      </c>
      <c r="D383" s="19" t="s">
        <v>53</v>
      </c>
      <c r="E383" s="19" t="s">
        <v>44</v>
      </c>
      <c r="F383" s="19">
        <v>803.6</v>
      </c>
      <c r="G383" s="19">
        <v>1886.3</v>
      </c>
      <c r="H383" s="19">
        <v>3292.8</v>
      </c>
      <c r="I383" s="19">
        <v>4667</v>
      </c>
      <c r="J383" s="19">
        <v>5418.6</v>
      </c>
      <c r="K383" s="19">
        <v>5665.7</v>
      </c>
      <c r="L383" s="19">
        <v>6082</v>
      </c>
      <c r="M383" s="19">
        <v>6921.1</v>
      </c>
      <c r="N383" s="19">
        <v>8529.1</v>
      </c>
      <c r="O383" s="19">
        <v>10673</v>
      </c>
      <c r="P383" s="19">
        <v>12077</v>
      </c>
      <c r="Q383" s="19">
        <v>14879</v>
      </c>
      <c r="R383" s="19">
        <v>19592</v>
      </c>
      <c r="S383" s="19">
        <v>48716</v>
      </c>
      <c r="T383" s="19">
        <v>60950</v>
      </c>
      <c r="U383" s="19">
        <v>67272</v>
      </c>
      <c r="V383" s="19">
        <v>68345</v>
      </c>
      <c r="W383" s="19">
        <v>67413</v>
      </c>
      <c r="X383" s="19">
        <v>66749</v>
      </c>
      <c r="Y383" s="19">
        <v>66243</v>
      </c>
      <c r="Z383" s="19">
        <v>66126</v>
      </c>
      <c r="AA383" s="19">
        <v>66358</v>
      </c>
      <c r="AB383" s="19">
        <v>67008</v>
      </c>
      <c r="AC383" s="19">
        <v>67598</v>
      </c>
      <c r="AD383" s="19">
        <v>68365</v>
      </c>
      <c r="AE383" s="19">
        <v>69309</v>
      </c>
      <c r="AF383" s="19">
        <v>70381</v>
      </c>
      <c r="AG383" s="19">
        <v>71618</v>
      </c>
      <c r="AH383" s="19">
        <v>73028</v>
      </c>
      <c r="AI383" s="19">
        <v>74359</v>
      </c>
      <c r="AJ383" s="19">
        <v>75449</v>
      </c>
      <c r="AK383" s="19">
        <v>76512</v>
      </c>
      <c r="AL383" s="19">
        <v>77437</v>
      </c>
      <c r="AM383" s="19">
        <v>78337</v>
      </c>
      <c r="AN383" s="19">
        <v>79294</v>
      </c>
      <c r="AO383" s="19">
        <v>80219</v>
      </c>
    </row>
    <row r="384" spans="2:41" x14ac:dyDescent="0.3">
      <c r="B384" s="19">
        <v>5</v>
      </c>
      <c r="C384" s="19" t="s">
        <v>152</v>
      </c>
      <c r="D384" s="19" t="s">
        <v>53</v>
      </c>
      <c r="E384" s="19" t="s">
        <v>45</v>
      </c>
      <c r="F384" s="19">
        <v>849.11</v>
      </c>
      <c r="G384" s="19">
        <v>1824.9</v>
      </c>
      <c r="H384" s="19">
        <v>3991.7</v>
      </c>
      <c r="I384" s="19">
        <v>8406.6</v>
      </c>
      <c r="J384" s="19">
        <v>14976</v>
      </c>
      <c r="K384" s="19">
        <v>22593</v>
      </c>
      <c r="L384" s="19">
        <v>35413</v>
      </c>
      <c r="M384" s="19">
        <v>49452</v>
      </c>
      <c r="N384" s="19">
        <v>61958</v>
      </c>
      <c r="O384" s="19">
        <v>73602</v>
      </c>
      <c r="P384" s="19">
        <v>80769</v>
      </c>
      <c r="Q384" s="19">
        <v>107460</v>
      </c>
      <c r="R384" s="19">
        <v>143510</v>
      </c>
      <c r="S384" s="19">
        <v>177020</v>
      </c>
      <c r="T384" s="19">
        <v>207460</v>
      </c>
      <c r="U384" s="19">
        <v>236260</v>
      </c>
      <c r="V384" s="19">
        <v>265090</v>
      </c>
      <c r="W384" s="19">
        <v>290190</v>
      </c>
      <c r="X384" s="19">
        <v>313370</v>
      </c>
      <c r="Y384" s="19">
        <v>335990</v>
      </c>
      <c r="Z384" s="19">
        <v>354530</v>
      </c>
      <c r="AA384" s="19">
        <v>371510</v>
      </c>
      <c r="AB384" s="19">
        <v>387790</v>
      </c>
      <c r="AC384" s="19">
        <v>399990</v>
      </c>
      <c r="AD384" s="19">
        <v>410630</v>
      </c>
      <c r="AE384" s="19">
        <v>420950</v>
      </c>
      <c r="AF384" s="19">
        <v>427940</v>
      </c>
      <c r="AG384" s="19">
        <v>434020</v>
      </c>
      <c r="AH384" s="19">
        <v>440600</v>
      </c>
      <c r="AI384" s="19">
        <v>444790</v>
      </c>
      <c r="AJ384" s="19">
        <v>448870</v>
      </c>
      <c r="AK384" s="19">
        <v>454210</v>
      </c>
      <c r="AL384" s="19">
        <v>457810</v>
      </c>
      <c r="AM384" s="19">
        <v>461450</v>
      </c>
      <c r="AN384" s="19">
        <v>466530</v>
      </c>
      <c r="AO384" s="19">
        <v>470310</v>
      </c>
    </row>
    <row r="385" spans="2:41" x14ac:dyDescent="0.3">
      <c r="B385" s="19">
        <v>5</v>
      </c>
      <c r="C385" s="19" t="s">
        <v>152</v>
      </c>
      <c r="D385" s="19" t="s">
        <v>53</v>
      </c>
      <c r="E385" s="19" t="s">
        <v>46</v>
      </c>
      <c r="F385" s="19">
        <v>40.585999999999999</v>
      </c>
      <c r="G385" s="19">
        <v>143.28</v>
      </c>
      <c r="H385" s="19">
        <v>430.22</v>
      </c>
      <c r="I385" s="19">
        <v>1088</v>
      </c>
      <c r="J385" s="19">
        <v>2097.5</v>
      </c>
      <c r="K385" s="19">
        <v>2408</v>
      </c>
      <c r="L385" s="19">
        <v>2783.8</v>
      </c>
      <c r="M385" s="19">
        <v>3116.1</v>
      </c>
      <c r="N385" s="19">
        <v>3488.2</v>
      </c>
      <c r="O385" s="19">
        <v>3830.3</v>
      </c>
      <c r="P385" s="19">
        <v>4190.6000000000004</v>
      </c>
      <c r="Q385" s="19">
        <v>4262.1000000000004</v>
      </c>
      <c r="R385" s="19">
        <v>4276.6000000000004</v>
      </c>
      <c r="S385" s="19">
        <v>14654</v>
      </c>
      <c r="T385" s="19">
        <v>12517</v>
      </c>
      <c r="U385" s="19">
        <v>10875</v>
      </c>
      <c r="V385" s="19">
        <v>11497</v>
      </c>
      <c r="W385" s="19">
        <v>10372</v>
      </c>
      <c r="X385" s="19">
        <v>9011.2000000000007</v>
      </c>
      <c r="Y385" s="19">
        <v>8913.2000000000007</v>
      </c>
      <c r="Z385" s="19">
        <v>8019.8</v>
      </c>
      <c r="AA385" s="19">
        <v>6818.9</v>
      </c>
      <c r="AB385" s="19">
        <v>6453.9</v>
      </c>
      <c r="AC385" s="19">
        <v>5705.8</v>
      </c>
      <c r="AD385" s="19">
        <v>4868.3999999999996</v>
      </c>
      <c r="AE385" s="19">
        <v>4625.8999999999996</v>
      </c>
      <c r="AF385" s="19">
        <v>4209.5</v>
      </c>
      <c r="AG385" s="19">
        <v>3842.6</v>
      </c>
      <c r="AH385" s="19">
        <v>3765.7</v>
      </c>
      <c r="AI385" s="19">
        <v>3515.1</v>
      </c>
      <c r="AJ385" s="19">
        <v>3290.9</v>
      </c>
      <c r="AK385" s="19">
        <v>3252.8</v>
      </c>
      <c r="AL385" s="19">
        <v>3042.7</v>
      </c>
      <c r="AM385" s="19">
        <v>2859.2</v>
      </c>
      <c r="AN385" s="19">
        <v>2817.8</v>
      </c>
      <c r="AO385" s="19">
        <v>2636</v>
      </c>
    </row>
    <row r="386" spans="2:41" x14ac:dyDescent="0.3">
      <c r="B386" s="19">
        <v>5</v>
      </c>
      <c r="C386" s="19" t="s">
        <v>152</v>
      </c>
      <c r="D386" s="19" t="s">
        <v>54</v>
      </c>
      <c r="E386" s="19" t="s">
        <v>42</v>
      </c>
      <c r="F386" s="19">
        <v>44755</v>
      </c>
      <c r="G386" s="19">
        <v>107900</v>
      </c>
      <c r="H386" s="19">
        <v>237500</v>
      </c>
      <c r="I386" s="19">
        <v>464700</v>
      </c>
      <c r="J386" s="19">
        <v>777500</v>
      </c>
      <c r="K386" s="19">
        <v>1118700</v>
      </c>
      <c r="L386" s="19">
        <v>1629400</v>
      </c>
      <c r="M386" s="19">
        <v>2155800</v>
      </c>
      <c r="N386" s="19">
        <v>2703100</v>
      </c>
      <c r="O386" s="19">
        <v>3196300</v>
      </c>
      <c r="P386" s="19">
        <v>3657700</v>
      </c>
      <c r="Q386" s="19">
        <v>4441800</v>
      </c>
      <c r="R386" s="19">
        <v>5248400</v>
      </c>
      <c r="S386" s="19">
        <v>5961300</v>
      </c>
      <c r="T386" s="19">
        <v>6669800</v>
      </c>
      <c r="U386" s="19">
        <v>7339700</v>
      </c>
      <c r="V386" s="19">
        <v>8068300</v>
      </c>
      <c r="W386" s="19">
        <v>8849900</v>
      </c>
      <c r="X386" s="19">
        <v>9568300</v>
      </c>
      <c r="Y386" s="19">
        <v>10141000</v>
      </c>
      <c r="Z386" s="19">
        <v>10619000</v>
      </c>
      <c r="AA386" s="19">
        <v>11069000</v>
      </c>
      <c r="AB386" s="19">
        <v>11435000</v>
      </c>
      <c r="AC386" s="19">
        <v>11713000</v>
      </c>
      <c r="AD386" s="19">
        <v>11903000</v>
      </c>
      <c r="AE386" s="19">
        <v>12091000</v>
      </c>
      <c r="AF386" s="19">
        <v>12191000</v>
      </c>
      <c r="AG386" s="19">
        <v>12266000</v>
      </c>
      <c r="AH386" s="19">
        <v>12339000</v>
      </c>
      <c r="AI386" s="19">
        <v>12338000</v>
      </c>
      <c r="AJ386" s="19">
        <v>12371000</v>
      </c>
      <c r="AK386" s="19">
        <v>12431000</v>
      </c>
      <c r="AL386" s="19">
        <v>12461000</v>
      </c>
      <c r="AM386" s="19">
        <v>12492000</v>
      </c>
      <c r="AN386" s="19">
        <v>12552000</v>
      </c>
      <c r="AO386" s="19">
        <v>12587000</v>
      </c>
    </row>
    <row r="387" spans="2:41" x14ac:dyDescent="0.3">
      <c r="B387" s="19">
        <v>5</v>
      </c>
      <c r="C387" s="19" t="s">
        <v>152</v>
      </c>
      <c r="D387" s="19" t="s">
        <v>54</v>
      </c>
      <c r="E387" s="19" t="s">
        <v>44</v>
      </c>
      <c r="F387" s="19">
        <v>457.36</v>
      </c>
      <c r="G387" s="19">
        <v>1021.6</v>
      </c>
      <c r="H387" s="19">
        <v>1908.7</v>
      </c>
      <c r="I387" s="19">
        <v>3092.5</v>
      </c>
      <c r="J387" s="19">
        <v>4330.8</v>
      </c>
      <c r="K387" s="19">
        <v>6031.2</v>
      </c>
      <c r="L387" s="19">
        <v>7384.5</v>
      </c>
      <c r="M387" s="19">
        <v>8456.5</v>
      </c>
      <c r="N387" s="19">
        <v>10115</v>
      </c>
      <c r="O387" s="19">
        <v>12048</v>
      </c>
      <c r="P387" s="19">
        <v>14568</v>
      </c>
      <c r="Q387" s="19">
        <v>15821</v>
      </c>
      <c r="R387" s="19">
        <v>17113</v>
      </c>
      <c r="S387" s="19">
        <v>17185</v>
      </c>
      <c r="T387" s="19">
        <v>17460</v>
      </c>
      <c r="U387" s="19">
        <v>17522</v>
      </c>
      <c r="V387" s="19">
        <v>17464</v>
      </c>
      <c r="W387" s="19">
        <v>17769</v>
      </c>
      <c r="X387" s="19">
        <v>17828</v>
      </c>
      <c r="Y387" s="19">
        <v>17503</v>
      </c>
      <c r="Z387" s="19">
        <v>17012</v>
      </c>
      <c r="AA387" s="19">
        <v>16517</v>
      </c>
      <c r="AB387" s="19">
        <v>15929</v>
      </c>
      <c r="AC387" s="19">
        <v>15247</v>
      </c>
      <c r="AD387" s="19">
        <v>14525</v>
      </c>
      <c r="AE387" s="19">
        <v>14230</v>
      </c>
      <c r="AF387" s="19">
        <v>13951</v>
      </c>
      <c r="AG387" s="19">
        <v>13716</v>
      </c>
      <c r="AH387" s="19">
        <v>13534</v>
      </c>
      <c r="AI387" s="19">
        <v>13379</v>
      </c>
      <c r="AJ387" s="19">
        <v>13294</v>
      </c>
      <c r="AK387" s="19">
        <v>13264</v>
      </c>
      <c r="AL387" s="19">
        <v>13254</v>
      </c>
      <c r="AM387" s="19">
        <v>13271</v>
      </c>
      <c r="AN387" s="19">
        <v>13310</v>
      </c>
      <c r="AO387" s="19">
        <v>13338</v>
      </c>
    </row>
    <row r="388" spans="2:41" x14ac:dyDescent="0.3">
      <c r="B388" s="19">
        <v>5</v>
      </c>
      <c r="C388" s="19" t="s">
        <v>152</v>
      </c>
      <c r="D388" s="19" t="s">
        <v>54</v>
      </c>
      <c r="E388" s="19" t="s">
        <v>45</v>
      </c>
      <c r="F388" s="19">
        <v>501.05</v>
      </c>
      <c r="G388" s="19">
        <v>1229.8</v>
      </c>
      <c r="H388" s="19">
        <v>3117.6</v>
      </c>
      <c r="I388" s="19">
        <v>6825.2</v>
      </c>
      <c r="J388" s="19">
        <v>12141</v>
      </c>
      <c r="K388" s="19">
        <v>17943</v>
      </c>
      <c r="L388" s="19">
        <v>27681</v>
      </c>
      <c r="M388" s="19">
        <v>38641</v>
      </c>
      <c r="N388" s="19">
        <v>48757</v>
      </c>
      <c r="O388" s="19">
        <v>57807</v>
      </c>
      <c r="P388" s="19">
        <v>64437</v>
      </c>
      <c r="Q388" s="19">
        <v>83646</v>
      </c>
      <c r="R388" s="19">
        <v>104670</v>
      </c>
      <c r="S388" s="19">
        <v>126900</v>
      </c>
      <c r="T388" s="19">
        <v>150940</v>
      </c>
      <c r="U388" s="19">
        <v>174780</v>
      </c>
      <c r="V388" s="19">
        <v>198090</v>
      </c>
      <c r="W388" s="19">
        <v>223500</v>
      </c>
      <c r="X388" s="19">
        <v>247790</v>
      </c>
      <c r="Y388" s="19">
        <v>269060</v>
      </c>
      <c r="Z388" s="19">
        <v>287790</v>
      </c>
      <c r="AA388" s="19">
        <v>305550</v>
      </c>
      <c r="AB388" s="19">
        <v>320720</v>
      </c>
      <c r="AC388" s="19">
        <v>332850</v>
      </c>
      <c r="AD388" s="19">
        <v>343670</v>
      </c>
      <c r="AE388" s="19">
        <v>352940</v>
      </c>
      <c r="AF388" s="19">
        <v>359310</v>
      </c>
      <c r="AG388" s="19">
        <v>364680</v>
      </c>
      <c r="AH388" s="19">
        <v>369850</v>
      </c>
      <c r="AI388" s="19">
        <v>373240</v>
      </c>
      <c r="AJ388" s="19">
        <v>376680</v>
      </c>
      <c r="AK388" s="19">
        <v>380980</v>
      </c>
      <c r="AL388" s="19">
        <v>384120</v>
      </c>
      <c r="AM388" s="19">
        <v>387270</v>
      </c>
      <c r="AN388" s="19">
        <v>391440</v>
      </c>
      <c r="AO388" s="19">
        <v>394730</v>
      </c>
    </row>
    <row r="389" spans="2:41" x14ac:dyDescent="0.3">
      <c r="B389" s="19">
        <v>5</v>
      </c>
      <c r="C389" s="19" t="s">
        <v>152</v>
      </c>
      <c r="D389" s="19" t="s">
        <v>54</v>
      </c>
      <c r="E389" s="19" t="s">
        <v>46</v>
      </c>
      <c r="F389" s="19">
        <v>94.963999999999999</v>
      </c>
      <c r="G389" s="19">
        <v>309.44</v>
      </c>
      <c r="H389" s="19">
        <v>924.99</v>
      </c>
      <c r="I389" s="19">
        <v>2426.5</v>
      </c>
      <c r="J389" s="19">
        <v>4994.8999999999996</v>
      </c>
      <c r="K389" s="19">
        <v>5914.6</v>
      </c>
      <c r="L389" s="19">
        <v>7615.2</v>
      </c>
      <c r="M389" s="19">
        <v>9428.7999999999993</v>
      </c>
      <c r="N389" s="19">
        <v>11394</v>
      </c>
      <c r="O389" s="19">
        <v>13063</v>
      </c>
      <c r="P389" s="19">
        <v>14972</v>
      </c>
      <c r="Q389" s="19">
        <v>16922</v>
      </c>
      <c r="R389" s="19">
        <v>18414</v>
      </c>
      <c r="S389" s="19">
        <v>19152</v>
      </c>
      <c r="T389" s="19">
        <v>19704</v>
      </c>
      <c r="U389" s="19">
        <v>20129</v>
      </c>
      <c r="V389" s="19">
        <v>21147</v>
      </c>
      <c r="W389" s="19">
        <v>21686</v>
      </c>
      <c r="X389" s="19">
        <v>21942</v>
      </c>
      <c r="Y389" s="19">
        <v>21861</v>
      </c>
      <c r="Z389" s="19">
        <v>21636</v>
      </c>
      <c r="AA389" s="19">
        <v>21388</v>
      </c>
      <c r="AB389" s="19">
        <v>20950</v>
      </c>
      <c r="AC389" s="19">
        <v>20332</v>
      </c>
      <c r="AD389" s="19">
        <v>19686</v>
      </c>
      <c r="AE389" s="19">
        <v>19549</v>
      </c>
      <c r="AF389" s="19">
        <v>19331</v>
      </c>
      <c r="AG389" s="19">
        <v>19123</v>
      </c>
      <c r="AH389" s="19">
        <v>18939</v>
      </c>
      <c r="AI389" s="19">
        <v>18671</v>
      </c>
      <c r="AJ389" s="19">
        <v>18397</v>
      </c>
      <c r="AK389" s="19">
        <v>18161</v>
      </c>
      <c r="AL389" s="19">
        <v>17856</v>
      </c>
      <c r="AM389" s="19">
        <v>17547</v>
      </c>
      <c r="AN389" s="19">
        <v>17287</v>
      </c>
      <c r="AO389" s="19">
        <v>16986</v>
      </c>
    </row>
    <row r="390" spans="2:41" x14ac:dyDescent="0.3">
      <c r="B390" s="19">
        <v>6</v>
      </c>
      <c r="C390" s="19" t="s">
        <v>152</v>
      </c>
      <c r="D390" s="19" t="s">
        <v>153</v>
      </c>
      <c r="E390" s="19" t="s">
        <v>42</v>
      </c>
      <c r="F390" s="19">
        <v>67287</v>
      </c>
      <c r="G390" s="19">
        <v>170230</v>
      </c>
      <c r="H390" s="19">
        <v>382850</v>
      </c>
      <c r="I390" s="19">
        <v>755700</v>
      </c>
      <c r="J390" s="19">
        <v>1267600</v>
      </c>
      <c r="K390" s="19">
        <v>1810000</v>
      </c>
      <c r="L390" s="19">
        <v>2589800</v>
      </c>
      <c r="M390" s="19">
        <v>3383600</v>
      </c>
      <c r="N390" s="19">
        <v>4170200</v>
      </c>
      <c r="O390" s="19">
        <v>4910900</v>
      </c>
      <c r="P390" s="19">
        <v>5474100</v>
      </c>
      <c r="Q390" s="19">
        <v>6797600</v>
      </c>
      <c r="R390" s="19">
        <v>8518000</v>
      </c>
      <c r="S390" s="19">
        <v>8963500</v>
      </c>
      <c r="T390" s="19">
        <v>10237000</v>
      </c>
      <c r="U390" s="19">
        <v>11331000</v>
      </c>
      <c r="V390" s="19">
        <v>12248000</v>
      </c>
      <c r="W390" s="19">
        <v>13183000</v>
      </c>
      <c r="X390" s="19">
        <v>13983000</v>
      </c>
      <c r="Y390" s="19">
        <v>14634000</v>
      </c>
      <c r="Z390" s="19">
        <v>15218000</v>
      </c>
      <c r="AA390" s="19">
        <v>15724000</v>
      </c>
      <c r="AB390" s="19">
        <v>16190000</v>
      </c>
      <c r="AC390" s="19">
        <v>16534000</v>
      </c>
      <c r="AD390" s="19">
        <v>16830000</v>
      </c>
      <c r="AE390" s="19">
        <v>17090000</v>
      </c>
      <c r="AF390" s="19">
        <v>17243000</v>
      </c>
      <c r="AG390" s="19">
        <v>17368000</v>
      </c>
      <c r="AH390" s="19">
        <v>17498000</v>
      </c>
      <c r="AI390" s="19">
        <v>17562000</v>
      </c>
      <c r="AJ390" s="19">
        <v>17627000</v>
      </c>
      <c r="AK390" s="19">
        <v>17728000</v>
      </c>
      <c r="AL390" s="19">
        <v>17782000</v>
      </c>
      <c r="AM390" s="19">
        <v>17837000</v>
      </c>
      <c r="AN390" s="19">
        <v>17932000</v>
      </c>
      <c r="AO390" s="19">
        <v>17992000</v>
      </c>
    </row>
    <row r="391" spans="2:41" x14ac:dyDescent="0.3">
      <c r="B391" s="19">
        <v>6</v>
      </c>
      <c r="C391" s="19" t="s">
        <v>152</v>
      </c>
      <c r="D391" s="19" t="s">
        <v>153</v>
      </c>
      <c r="E391" s="19" t="s">
        <v>44</v>
      </c>
      <c r="F391" s="19">
        <v>801.08</v>
      </c>
      <c r="G391" s="19">
        <v>1877.6</v>
      </c>
      <c r="H391" s="19">
        <v>3273.5</v>
      </c>
      <c r="I391" s="19">
        <v>4637</v>
      </c>
      <c r="J391" s="19">
        <v>5381.3</v>
      </c>
      <c r="K391" s="19">
        <v>5624.9</v>
      </c>
      <c r="L391" s="19">
        <v>6031</v>
      </c>
      <c r="M391" s="19">
        <v>6853.8</v>
      </c>
      <c r="N391" s="19">
        <v>8428</v>
      </c>
      <c r="O391" s="19">
        <v>10529</v>
      </c>
      <c r="P391" s="19">
        <v>11895</v>
      </c>
      <c r="Q391" s="19">
        <v>14669</v>
      </c>
      <c r="R391" s="19">
        <v>19343</v>
      </c>
      <c r="S391" s="19">
        <v>48247</v>
      </c>
      <c r="T391" s="19">
        <v>60396</v>
      </c>
      <c r="U391" s="19">
        <v>66681</v>
      </c>
      <c r="V391" s="19">
        <v>67763</v>
      </c>
      <c r="W391" s="19">
        <v>66849</v>
      </c>
      <c r="X391" s="19">
        <v>66201</v>
      </c>
      <c r="Y391" s="19">
        <v>65709</v>
      </c>
      <c r="Z391" s="19">
        <v>65604</v>
      </c>
      <c r="AA391" s="19">
        <v>65843</v>
      </c>
      <c r="AB391" s="19">
        <v>66495</v>
      </c>
      <c r="AC391" s="19">
        <v>67087</v>
      </c>
      <c r="AD391" s="19">
        <v>67853</v>
      </c>
      <c r="AE391" s="19">
        <v>68794</v>
      </c>
      <c r="AF391" s="19">
        <v>69861</v>
      </c>
      <c r="AG391" s="19">
        <v>71091</v>
      </c>
      <c r="AH391" s="19">
        <v>72492</v>
      </c>
      <c r="AI391" s="19">
        <v>73815</v>
      </c>
      <c r="AJ391" s="19">
        <v>74897</v>
      </c>
      <c r="AK391" s="19">
        <v>75953</v>
      </c>
      <c r="AL391" s="19">
        <v>76871</v>
      </c>
      <c r="AM391" s="19">
        <v>77765</v>
      </c>
      <c r="AN391" s="19">
        <v>78715</v>
      </c>
      <c r="AO391" s="19">
        <v>79633</v>
      </c>
    </row>
    <row r="392" spans="2:41" x14ac:dyDescent="0.3">
      <c r="B392" s="19">
        <v>6</v>
      </c>
      <c r="C392" s="19" t="s">
        <v>152</v>
      </c>
      <c r="D392" s="19" t="s">
        <v>153</v>
      </c>
      <c r="E392" s="19" t="s">
        <v>45</v>
      </c>
      <c r="F392" s="19">
        <v>855.87</v>
      </c>
      <c r="G392" s="19">
        <v>1839.4</v>
      </c>
      <c r="H392" s="19">
        <v>4023.5</v>
      </c>
      <c r="I392" s="19">
        <v>8473.6</v>
      </c>
      <c r="J392" s="19">
        <v>15095</v>
      </c>
      <c r="K392" s="19">
        <v>22773</v>
      </c>
      <c r="L392" s="19">
        <v>35695</v>
      </c>
      <c r="M392" s="19">
        <v>49846</v>
      </c>
      <c r="N392" s="19">
        <v>62451</v>
      </c>
      <c r="O392" s="19">
        <v>74189</v>
      </c>
      <c r="P392" s="19">
        <v>81412</v>
      </c>
      <c r="Q392" s="19">
        <v>108320</v>
      </c>
      <c r="R392" s="19">
        <v>144650</v>
      </c>
      <c r="S392" s="19">
        <v>178430</v>
      </c>
      <c r="T392" s="19">
        <v>209110</v>
      </c>
      <c r="U392" s="19">
        <v>238140</v>
      </c>
      <c r="V392" s="19">
        <v>267200</v>
      </c>
      <c r="W392" s="19">
        <v>292510</v>
      </c>
      <c r="X392" s="19">
        <v>315870</v>
      </c>
      <c r="Y392" s="19">
        <v>338670</v>
      </c>
      <c r="Z392" s="19">
        <v>357350</v>
      </c>
      <c r="AA392" s="19">
        <v>374470</v>
      </c>
      <c r="AB392" s="19">
        <v>390880</v>
      </c>
      <c r="AC392" s="19">
        <v>403180</v>
      </c>
      <c r="AD392" s="19">
        <v>413900</v>
      </c>
      <c r="AE392" s="19">
        <v>424310</v>
      </c>
      <c r="AF392" s="19">
        <v>431350</v>
      </c>
      <c r="AG392" s="19">
        <v>437480</v>
      </c>
      <c r="AH392" s="19">
        <v>444110</v>
      </c>
      <c r="AI392" s="19">
        <v>448340</v>
      </c>
      <c r="AJ392" s="19">
        <v>452440</v>
      </c>
      <c r="AK392" s="19">
        <v>457820</v>
      </c>
      <c r="AL392" s="19">
        <v>461460</v>
      </c>
      <c r="AM392" s="19">
        <v>465130</v>
      </c>
      <c r="AN392" s="19">
        <v>470250</v>
      </c>
      <c r="AO392" s="19">
        <v>474060</v>
      </c>
    </row>
    <row r="393" spans="2:41" x14ac:dyDescent="0.3">
      <c r="B393" s="19">
        <v>6</v>
      </c>
      <c r="C393" s="19" t="s">
        <v>152</v>
      </c>
      <c r="D393" s="19" t="s">
        <v>153</v>
      </c>
      <c r="E393" s="19" t="s">
        <v>46</v>
      </c>
      <c r="F393" s="19">
        <v>69.004999999999995</v>
      </c>
      <c r="G393" s="19">
        <v>243.62</v>
      </c>
      <c r="H393" s="19">
        <v>731.63</v>
      </c>
      <c r="I393" s="19">
        <v>1853.5</v>
      </c>
      <c r="J393" s="19">
        <v>3581.6</v>
      </c>
      <c r="K393" s="19">
        <v>4121.3999999999996</v>
      </c>
      <c r="L393" s="19">
        <v>4776.8999999999996</v>
      </c>
      <c r="M393" s="19">
        <v>5357.1</v>
      </c>
      <c r="N393" s="19">
        <v>6000.8</v>
      </c>
      <c r="O393" s="19">
        <v>6591.5</v>
      </c>
      <c r="P393" s="19">
        <v>7204.6</v>
      </c>
      <c r="Q393" s="19">
        <v>7364.8</v>
      </c>
      <c r="R393" s="19">
        <v>7430.3</v>
      </c>
      <c r="S393" s="19">
        <v>25821</v>
      </c>
      <c r="T393" s="19">
        <v>22033</v>
      </c>
      <c r="U393" s="19">
        <v>19115</v>
      </c>
      <c r="V393" s="19">
        <v>20204</v>
      </c>
      <c r="W393" s="19">
        <v>18223</v>
      </c>
      <c r="X393" s="19">
        <v>15827</v>
      </c>
      <c r="Y393" s="19">
        <v>15659</v>
      </c>
      <c r="Z393" s="19">
        <v>14089</v>
      </c>
      <c r="AA393" s="19">
        <v>11977</v>
      </c>
      <c r="AB393" s="19">
        <v>11338</v>
      </c>
      <c r="AC393" s="19">
        <v>10023</v>
      </c>
      <c r="AD393" s="19">
        <v>8551.7000000000007</v>
      </c>
      <c r="AE393" s="19">
        <v>8125</v>
      </c>
      <c r="AF393" s="19">
        <v>7392.5</v>
      </c>
      <c r="AG393" s="19">
        <v>6746.8</v>
      </c>
      <c r="AH393" s="19">
        <v>6610.2</v>
      </c>
      <c r="AI393" s="19">
        <v>6169</v>
      </c>
      <c r="AJ393" s="19">
        <v>5774</v>
      </c>
      <c r="AK393" s="19">
        <v>5705.3</v>
      </c>
      <c r="AL393" s="19">
        <v>5335.5</v>
      </c>
      <c r="AM393" s="19">
        <v>5012.3999999999996</v>
      </c>
      <c r="AN393" s="19">
        <v>4938.1000000000004</v>
      </c>
      <c r="AO393" s="19">
        <v>4618.6000000000004</v>
      </c>
    </row>
    <row r="394" spans="2:41" x14ac:dyDescent="0.3">
      <c r="B394" s="19">
        <v>6</v>
      </c>
      <c r="C394" s="19" t="s">
        <v>152</v>
      </c>
      <c r="D394" s="19" t="s">
        <v>51</v>
      </c>
      <c r="E394" s="19" t="s">
        <v>42</v>
      </c>
      <c r="F394" s="19">
        <v>57548</v>
      </c>
      <c r="G394" s="19">
        <v>149900</v>
      </c>
      <c r="H394" s="19">
        <v>331550</v>
      </c>
      <c r="I394" s="19">
        <v>642350</v>
      </c>
      <c r="J394" s="19">
        <v>1060000</v>
      </c>
      <c r="K394" s="19">
        <v>1480500</v>
      </c>
      <c r="L394" s="19">
        <v>2099700</v>
      </c>
      <c r="M394" s="19">
        <v>2740300</v>
      </c>
      <c r="N394" s="19">
        <v>3360300</v>
      </c>
      <c r="O394" s="19">
        <v>3966900</v>
      </c>
      <c r="P394" s="19">
        <v>4418600</v>
      </c>
      <c r="Q394" s="19">
        <v>5451500</v>
      </c>
      <c r="R394" s="19">
        <v>6802600</v>
      </c>
      <c r="S394" s="19">
        <v>7216500</v>
      </c>
      <c r="T394" s="19">
        <v>8333500</v>
      </c>
      <c r="U394" s="19">
        <v>9331300</v>
      </c>
      <c r="V394" s="19">
        <v>10184000</v>
      </c>
      <c r="W394" s="19">
        <v>11068000</v>
      </c>
      <c r="X394" s="19">
        <v>11879000</v>
      </c>
      <c r="Y394" s="19">
        <v>12586000</v>
      </c>
      <c r="Z394" s="19">
        <v>13185000</v>
      </c>
      <c r="AA394" s="19">
        <v>13751000</v>
      </c>
      <c r="AB394" s="19">
        <v>14239000</v>
      </c>
      <c r="AC394" s="19">
        <v>14610000</v>
      </c>
      <c r="AD394" s="19">
        <v>14932000</v>
      </c>
      <c r="AE394" s="19">
        <v>15215000</v>
      </c>
      <c r="AF394" s="19">
        <v>15391000</v>
      </c>
      <c r="AG394" s="19">
        <v>15533000</v>
      </c>
      <c r="AH394" s="19">
        <v>15612000</v>
      </c>
      <c r="AI394" s="19">
        <v>15684000</v>
      </c>
      <c r="AJ394" s="19">
        <v>15753000</v>
      </c>
      <c r="AK394" s="19">
        <v>15849000</v>
      </c>
      <c r="AL394" s="19">
        <v>15901000</v>
      </c>
      <c r="AM394" s="19">
        <v>15951000</v>
      </c>
      <c r="AN394" s="19">
        <v>16036000</v>
      </c>
      <c r="AO394" s="19">
        <v>16088000</v>
      </c>
    </row>
    <row r="395" spans="2:41" x14ac:dyDescent="0.3">
      <c r="B395" s="19">
        <v>6</v>
      </c>
      <c r="C395" s="19" t="s">
        <v>152</v>
      </c>
      <c r="D395" s="19" t="s">
        <v>51</v>
      </c>
      <c r="E395" s="19" t="s">
        <v>44</v>
      </c>
      <c r="F395" s="19">
        <v>546.55999999999995</v>
      </c>
      <c r="G395" s="19">
        <v>1336.5</v>
      </c>
      <c r="H395" s="19">
        <v>2364.5</v>
      </c>
      <c r="I395" s="19">
        <v>3365</v>
      </c>
      <c r="J395" s="19">
        <v>3769.9</v>
      </c>
      <c r="K395" s="19">
        <v>3612.9</v>
      </c>
      <c r="L395" s="19">
        <v>3558.9</v>
      </c>
      <c r="M395" s="19">
        <v>3857.8</v>
      </c>
      <c r="N395" s="19">
        <v>4829.5</v>
      </c>
      <c r="O395" s="19">
        <v>6197.6</v>
      </c>
      <c r="P395" s="19">
        <v>7303.7</v>
      </c>
      <c r="Q395" s="19">
        <v>8825.2999999999993</v>
      </c>
      <c r="R395" s="19">
        <v>11335</v>
      </c>
      <c r="S395" s="19">
        <v>38880</v>
      </c>
      <c r="T395" s="19">
        <v>50194</v>
      </c>
      <c r="U395" s="19">
        <v>57148</v>
      </c>
      <c r="V395" s="19">
        <v>59277</v>
      </c>
      <c r="W395" s="19">
        <v>59149</v>
      </c>
      <c r="X395" s="19">
        <v>59147</v>
      </c>
      <c r="Y395" s="19">
        <v>59116</v>
      </c>
      <c r="Z395" s="19">
        <v>59362</v>
      </c>
      <c r="AA395" s="19">
        <v>59923</v>
      </c>
      <c r="AB395" s="19">
        <v>60813</v>
      </c>
      <c r="AC395" s="19">
        <v>61668</v>
      </c>
      <c r="AD395" s="19">
        <v>62623</v>
      </c>
      <c r="AE395" s="19">
        <v>63704</v>
      </c>
      <c r="AF395" s="19">
        <v>64900</v>
      </c>
      <c r="AG395" s="19">
        <v>66225</v>
      </c>
      <c r="AH395" s="19">
        <v>67677</v>
      </c>
      <c r="AI395" s="19">
        <v>69029</v>
      </c>
      <c r="AJ395" s="19">
        <v>70112</v>
      </c>
      <c r="AK395" s="19">
        <v>71138</v>
      </c>
      <c r="AL395" s="19">
        <v>72035</v>
      </c>
      <c r="AM395" s="19">
        <v>72907</v>
      </c>
      <c r="AN395" s="19">
        <v>73821</v>
      </c>
      <c r="AO395" s="19">
        <v>74707</v>
      </c>
    </row>
    <row r="396" spans="2:41" x14ac:dyDescent="0.3">
      <c r="B396" s="19">
        <v>6</v>
      </c>
      <c r="C396" s="19" t="s">
        <v>152</v>
      </c>
      <c r="D396" s="19" t="s">
        <v>51</v>
      </c>
      <c r="E396" s="19" t="s">
        <v>45</v>
      </c>
      <c r="F396" s="19">
        <v>636.5</v>
      </c>
      <c r="G396" s="19">
        <v>1442.4</v>
      </c>
      <c r="H396" s="19">
        <v>3595.1</v>
      </c>
      <c r="I396" s="19">
        <v>8071.7</v>
      </c>
      <c r="J396" s="19">
        <v>14897</v>
      </c>
      <c r="K396" s="19">
        <v>22639</v>
      </c>
      <c r="L396" s="19">
        <v>35624</v>
      </c>
      <c r="M396" s="19">
        <v>49780</v>
      </c>
      <c r="N396" s="19">
        <v>62125</v>
      </c>
      <c r="O396" s="19">
        <v>73366</v>
      </c>
      <c r="P396" s="19">
        <v>79873</v>
      </c>
      <c r="Q396" s="19">
        <v>108250</v>
      </c>
      <c r="R396" s="19">
        <v>144650</v>
      </c>
      <c r="S396" s="19">
        <v>178430</v>
      </c>
      <c r="T396" s="19">
        <v>209110</v>
      </c>
      <c r="U396" s="19">
        <v>238140</v>
      </c>
      <c r="V396" s="19">
        <v>267200</v>
      </c>
      <c r="W396" s="19">
        <v>292510</v>
      </c>
      <c r="X396" s="19">
        <v>315870</v>
      </c>
      <c r="Y396" s="19">
        <v>338670</v>
      </c>
      <c r="Z396" s="19">
        <v>357350</v>
      </c>
      <c r="AA396" s="19">
        <v>374470</v>
      </c>
      <c r="AB396" s="19">
        <v>390880</v>
      </c>
      <c r="AC396" s="19">
        <v>403180</v>
      </c>
      <c r="AD396" s="19">
        <v>413900</v>
      </c>
      <c r="AE396" s="19">
        <v>424310</v>
      </c>
      <c r="AF396" s="19">
        <v>431350</v>
      </c>
      <c r="AG396" s="19">
        <v>437480</v>
      </c>
      <c r="AH396" s="19">
        <v>444110</v>
      </c>
      <c r="AI396" s="19">
        <v>448340</v>
      </c>
      <c r="AJ396" s="19">
        <v>452440</v>
      </c>
      <c r="AK396" s="19">
        <v>457820</v>
      </c>
      <c r="AL396" s="19">
        <v>461460</v>
      </c>
      <c r="AM396" s="19">
        <v>465130</v>
      </c>
      <c r="AN396" s="19">
        <v>470250</v>
      </c>
      <c r="AO396" s="19">
        <v>474060</v>
      </c>
    </row>
    <row r="397" spans="2:41" x14ac:dyDescent="0.3">
      <c r="B397" s="19">
        <v>6</v>
      </c>
      <c r="C397" s="19" t="s">
        <v>152</v>
      </c>
      <c r="D397" s="19" t="s">
        <v>51</v>
      </c>
      <c r="E397" s="19" t="s">
        <v>46</v>
      </c>
      <c r="F397" s="19">
        <v>46.558</v>
      </c>
      <c r="G397" s="19">
        <v>174.95</v>
      </c>
      <c r="H397" s="19">
        <v>532.16</v>
      </c>
      <c r="I397" s="19">
        <v>1324.6</v>
      </c>
      <c r="J397" s="19">
        <v>2430.5</v>
      </c>
      <c r="K397" s="19">
        <v>2499.6</v>
      </c>
      <c r="L397" s="19">
        <v>2766.4</v>
      </c>
      <c r="M397" s="19">
        <v>3101.6</v>
      </c>
      <c r="N397" s="19">
        <v>3511.4</v>
      </c>
      <c r="O397" s="19">
        <v>3879.7</v>
      </c>
      <c r="P397" s="19">
        <v>4206.1000000000004</v>
      </c>
      <c r="Q397" s="19">
        <v>4131.8</v>
      </c>
      <c r="R397" s="19">
        <v>4006.4</v>
      </c>
      <c r="S397" s="19">
        <v>19548</v>
      </c>
      <c r="T397" s="19">
        <v>17014</v>
      </c>
      <c r="U397" s="19">
        <v>15150</v>
      </c>
      <c r="V397" s="19">
        <v>16388</v>
      </c>
      <c r="W397" s="19">
        <v>14735</v>
      </c>
      <c r="X397" s="19">
        <v>12727</v>
      </c>
      <c r="Y397" s="19">
        <v>12715</v>
      </c>
      <c r="Z397" s="19">
        <v>11438</v>
      </c>
      <c r="AA397" s="19">
        <v>9655.7999999999993</v>
      </c>
      <c r="AB397" s="19">
        <v>9170.7999999999993</v>
      </c>
      <c r="AC397" s="19">
        <v>8063.8</v>
      </c>
      <c r="AD397" s="19">
        <v>6794.5</v>
      </c>
      <c r="AE397" s="19">
        <v>6453.2</v>
      </c>
      <c r="AF397" s="19">
        <v>5828.4</v>
      </c>
      <c r="AG397" s="19">
        <v>5270.2</v>
      </c>
      <c r="AH397" s="19">
        <v>5157.8</v>
      </c>
      <c r="AI397" s="19">
        <v>4770.1000000000004</v>
      </c>
      <c r="AJ397" s="19">
        <v>4419.2</v>
      </c>
      <c r="AK397" s="19">
        <v>4354.8</v>
      </c>
      <c r="AL397" s="19">
        <v>4021.8</v>
      </c>
      <c r="AM397" s="19">
        <v>3729.2</v>
      </c>
      <c r="AN397" s="19">
        <v>3655.3</v>
      </c>
      <c r="AO397" s="19">
        <v>3364.1</v>
      </c>
    </row>
    <row r="398" spans="2:41" x14ac:dyDescent="0.3">
      <c r="B398" s="19">
        <v>6</v>
      </c>
      <c r="C398" s="19" t="s">
        <v>152</v>
      </c>
      <c r="D398" s="19" t="s">
        <v>52</v>
      </c>
      <c r="E398" s="19" t="s">
        <v>42</v>
      </c>
      <c r="F398" s="19">
        <v>36232</v>
      </c>
      <c r="G398" s="19">
        <v>87341</v>
      </c>
      <c r="H398" s="19">
        <v>190340</v>
      </c>
      <c r="I398" s="19">
        <v>369220</v>
      </c>
      <c r="J398" s="19">
        <v>613220</v>
      </c>
      <c r="K398" s="19">
        <v>862360</v>
      </c>
      <c r="L398" s="19">
        <v>1242700</v>
      </c>
      <c r="M398" s="19">
        <v>1649800</v>
      </c>
      <c r="N398" s="19">
        <v>2063600</v>
      </c>
      <c r="O398" s="19">
        <v>2441700</v>
      </c>
      <c r="P398" s="19">
        <v>2805700</v>
      </c>
      <c r="Q398" s="19">
        <v>3401900</v>
      </c>
      <c r="R398" s="19">
        <v>4025800</v>
      </c>
      <c r="S398" s="19">
        <v>4592400</v>
      </c>
      <c r="T398" s="19">
        <v>5203500</v>
      </c>
      <c r="U398" s="19">
        <v>5840700</v>
      </c>
      <c r="V398" s="19">
        <v>6491000</v>
      </c>
      <c r="W398" s="19">
        <v>7206600</v>
      </c>
      <c r="X398" s="19">
        <v>7871300</v>
      </c>
      <c r="Y398" s="19">
        <v>8402700</v>
      </c>
      <c r="Z398" s="19">
        <v>8870300</v>
      </c>
      <c r="AA398" s="19">
        <v>9310600</v>
      </c>
      <c r="AB398" s="19">
        <v>9658900</v>
      </c>
      <c r="AC398" s="19">
        <v>9940000</v>
      </c>
      <c r="AD398" s="19">
        <v>10151000</v>
      </c>
      <c r="AE398" s="19">
        <v>10348000</v>
      </c>
      <c r="AF398" s="19">
        <v>10462000</v>
      </c>
      <c r="AG398" s="19">
        <v>10548000</v>
      </c>
      <c r="AH398" s="19">
        <v>10627000</v>
      </c>
      <c r="AI398" s="19">
        <v>10660000</v>
      </c>
      <c r="AJ398" s="19">
        <v>10696000</v>
      </c>
      <c r="AK398" s="19">
        <v>10753000</v>
      </c>
      <c r="AL398" s="19">
        <v>10782000</v>
      </c>
      <c r="AM398" s="19">
        <v>10811000</v>
      </c>
      <c r="AN398" s="19">
        <v>10864000</v>
      </c>
      <c r="AO398" s="19">
        <v>10894000</v>
      </c>
    </row>
    <row r="399" spans="2:41" x14ac:dyDescent="0.3">
      <c r="B399" s="19">
        <v>6</v>
      </c>
      <c r="C399" s="19" t="s">
        <v>152</v>
      </c>
      <c r="D399" s="19" t="s">
        <v>52</v>
      </c>
      <c r="E399" s="19" t="s">
        <v>44</v>
      </c>
      <c r="F399" s="19">
        <v>343.54</v>
      </c>
      <c r="G399" s="19">
        <v>785.85</v>
      </c>
      <c r="H399" s="19">
        <v>1437.4</v>
      </c>
      <c r="I399" s="19">
        <v>2205.5</v>
      </c>
      <c r="J399" s="19">
        <v>2938.5</v>
      </c>
      <c r="K399" s="19">
        <v>3332.8</v>
      </c>
      <c r="L399" s="19">
        <v>3862.9</v>
      </c>
      <c r="M399" s="19">
        <v>4393</v>
      </c>
      <c r="N399" s="19">
        <v>5316.5</v>
      </c>
      <c r="O399" s="19">
        <v>6359.9</v>
      </c>
      <c r="P399" s="19">
        <v>7720.6</v>
      </c>
      <c r="Q399" s="19">
        <v>8551.7000000000007</v>
      </c>
      <c r="R399" s="19">
        <v>9427.6</v>
      </c>
      <c r="S399" s="19">
        <v>9737.6</v>
      </c>
      <c r="T399" s="19">
        <v>10171</v>
      </c>
      <c r="U399" s="19">
        <v>10315</v>
      </c>
      <c r="V399" s="19">
        <v>10410</v>
      </c>
      <c r="W399" s="19">
        <v>10704</v>
      </c>
      <c r="X399" s="19">
        <v>10874</v>
      </c>
      <c r="Y399" s="19">
        <v>10856</v>
      </c>
      <c r="Z399" s="19">
        <v>10747</v>
      </c>
      <c r="AA399" s="19">
        <v>10639</v>
      </c>
      <c r="AB399" s="19">
        <v>10445</v>
      </c>
      <c r="AC399" s="19">
        <v>10190</v>
      </c>
      <c r="AD399" s="19">
        <v>9917.2000000000007</v>
      </c>
      <c r="AE399" s="19">
        <v>9870</v>
      </c>
      <c r="AF399" s="19">
        <v>9811.9</v>
      </c>
      <c r="AG399" s="19">
        <v>9758.2000000000007</v>
      </c>
      <c r="AH399" s="19">
        <v>9717.7999999999993</v>
      </c>
      <c r="AI399" s="19">
        <v>9675.5</v>
      </c>
      <c r="AJ399" s="19">
        <v>9666.9</v>
      </c>
      <c r="AK399" s="19">
        <v>9683.7999999999993</v>
      </c>
      <c r="AL399" s="19">
        <v>9700.6</v>
      </c>
      <c r="AM399" s="19">
        <v>9723.7000000000007</v>
      </c>
      <c r="AN399" s="19">
        <v>9757.9</v>
      </c>
      <c r="AO399" s="19">
        <v>9782.2999999999993</v>
      </c>
    </row>
    <row r="400" spans="2:41" x14ac:dyDescent="0.3">
      <c r="B400" s="19">
        <v>6</v>
      </c>
      <c r="C400" s="19" t="s">
        <v>152</v>
      </c>
      <c r="D400" s="19" t="s">
        <v>52</v>
      </c>
      <c r="E400" s="19" t="s">
        <v>45</v>
      </c>
      <c r="F400" s="19">
        <v>388.46</v>
      </c>
      <c r="G400" s="19">
        <v>953.44</v>
      </c>
      <c r="H400" s="19">
        <v>2417</v>
      </c>
      <c r="I400" s="19">
        <v>5291.5</v>
      </c>
      <c r="J400" s="19">
        <v>9413.1</v>
      </c>
      <c r="K400" s="19">
        <v>13911</v>
      </c>
      <c r="L400" s="19">
        <v>21460</v>
      </c>
      <c r="M400" s="19">
        <v>29957</v>
      </c>
      <c r="N400" s="19">
        <v>37800</v>
      </c>
      <c r="O400" s="19">
        <v>44816</v>
      </c>
      <c r="P400" s="19">
        <v>49957</v>
      </c>
      <c r="Q400" s="19">
        <v>64849</v>
      </c>
      <c r="R400" s="19">
        <v>81151</v>
      </c>
      <c r="S400" s="19">
        <v>98379</v>
      </c>
      <c r="T400" s="19">
        <v>117020</v>
      </c>
      <c r="U400" s="19">
        <v>135510</v>
      </c>
      <c r="V400" s="19">
        <v>153580</v>
      </c>
      <c r="W400" s="19">
        <v>173280</v>
      </c>
      <c r="X400" s="19">
        <v>192110</v>
      </c>
      <c r="Y400" s="19">
        <v>208600</v>
      </c>
      <c r="Z400" s="19">
        <v>223120</v>
      </c>
      <c r="AA400" s="19">
        <v>236890</v>
      </c>
      <c r="AB400" s="19">
        <v>248650</v>
      </c>
      <c r="AC400" s="19">
        <v>258060</v>
      </c>
      <c r="AD400" s="19">
        <v>266440</v>
      </c>
      <c r="AE400" s="19">
        <v>273630</v>
      </c>
      <c r="AF400" s="19">
        <v>278570</v>
      </c>
      <c r="AG400" s="19">
        <v>282730</v>
      </c>
      <c r="AH400" s="19">
        <v>286740</v>
      </c>
      <c r="AI400" s="19">
        <v>289370</v>
      </c>
      <c r="AJ400" s="19">
        <v>292030</v>
      </c>
      <c r="AK400" s="19">
        <v>295360</v>
      </c>
      <c r="AL400" s="19">
        <v>297800</v>
      </c>
      <c r="AM400" s="19">
        <v>300250</v>
      </c>
      <c r="AN400" s="19">
        <v>303480</v>
      </c>
      <c r="AO400" s="19">
        <v>306020</v>
      </c>
    </row>
    <row r="401" spans="2:41" x14ac:dyDescent="0.3">
      <c r="B401" s="19">
        <v>6</v>
      </c>
      <c r="C401" s="19" t="s">
        <v>152</v>
      </c>
      <c r="D401" s="19" t="s">
        <v>52</v>
      </c>
      <c r="E401" s="19" t="s">
        <v>46</v>
      </c>
      <c r="F401" s="19">
        <v>57.658999999999999</v>
      </c>
      <c r="G401" s="19">
        <v>187.24</v>
      </c>
      <c r="H401" s="19">
        <v>537.98</v>
      </c>
      <c r="I401" s="19">
        <v>1360.3</v>
      </c>
      <c r="J401" s="19">
        <v>2756.9</v>
      </c>
      <c r="K401" s="19">
        <v>3000.1</v>
      </c>
      <c r="L401" s="19">
        <v>3882.8</v>
      </c>
      <c r="M401" s="19">
        <v>4905.7</v>
      </c>
      <c r="N401" s="19">
        <v>5900.4</v>
      </c>
      <c r="O401" s="19">
        <v>6711.3</v>
      </c>
      <c r="P401" s="19">
        <v>7643.4</v>
      </c>
      <c r="Q401" s="19">
        <v>8804.7000000000007</v>
      </c>
      <c r="R401" s="19">
        <v>9813.2000000000007</v>
      </c>
      <c r="S401" s="19">
        <v>10585</v>
      </c>
      <c r="T401" s="19">
        <v>11358</v>
      </c>
      <c r="U401" s="19">
        <v>12104</v>
      </c>
      <c r="V401" s="19">
        <v>13079</v>
      </c>
      <c r="W401" s="19">
        <v>13804</v>
      </c>
      <c r="X401" s="19">
        <v>14335</v>
      </c>
      <c r="Y401" s="19">
        <v>14611</v>
      </c>
      <c r="Z401" s="19">
        <v>14734</v>
      </c>
      <c r="AA401" s="19">
        <v>14792</v>
      </c>
      <c r="AB401" s="19">
        <v>14649</v>
      </c>
      <c r="AC401" s="19">
        <v>14307</v>
      </c>
      <c r="AD401" s="19">
        <v>13885</v>
      </c>
      <c r="AE401" s="19">
        <v>13875</v>
      </c>
      <c r="AF401" s="19">
        <v>13773</v>
      </c>
      <c r="AG401" s="19">
        <v>13648</v>
      </c>
      <c r="AH401" s="19">
        <v>13515</v>
      </c>
      <c r="AI401" s="19">
        <v>13304</v>
      </c>
      <c r="AJ401" s="19">
        <v>13074</v>
      </c>
      <c r="AK401" s="19">
        <v>12860</v>
      </c>
      <c r="AL401" s="19">
        <v>12591</v>
      </c>
      <c r="AM401" s="19">
        <v>12314</v>
      </c>
      <c r="AN401" s="19">
        <v>12068</v>
      </c>
      <c r="AO401" s="19">
        <v>11792</v>
      </c>
    </row>
    <row r="402" spans="2:41" x14ac:dyDescent="0.3">
      <c r="B402" s="19">
        <v>6</v>
      </c>
      <c r="C402" s="19" t="s">
        <v>152</v>
      </c>
      <c r="D402" s="19" t="s">
        <v>53</v>
      </c>
      <c r="E402" s="19" t="s">
        <v>42</v>
      </c>
      <c r="F402" s="19">
        <v>67287</v>
      </c>
      <c r="G402" s="19">
        <v>170230</v>
      </c>
      <c r="H402" s="19">
        <v>382850</v>
      </c>
      <c r="I402" s="19">
        <v>755700</v>
      </c>
      <c r="J402" s="19">
        <v>1267600</v>
      </c>
      <c r="K402" s="19">
        <v>1810000</v>
      </c>
      <c r="L402" s="19">
        <v>2589800</v>
      </c>
      <c r="M402" s="19">
        <v>3383600</v>
      </c>
      <c r="N402" s="19">
        <v>4170200</v>
      </c>
      <c r="O402" s="19">
        <v>4910900</v>
      </c>
      <c r="P402" s="19">
        <v>5474100</v>
      </c>
      <c r="Q402" s="19">
        <v>6797600</v>
      </c>
      <c r="R402" s="19">
        <v>8518000</v>
      </c>
      <c r="S402" s="19">
        <v>8963500</v>
      </c>
      <c r="T402" s="19">
        <v>10237000</v>
      </c>
      <c r="U402" s="19">
        <v>11331000</v>
      </c>
      <c r="V402" s="19">
        <v>12248000</v>
      </c>
      <c r="W402" s="19">
        <v>13183000</v>
      </c>
      <c r="X402" s="19">
        <v>13983000</v>
      </c>
      <c r="Y402" s="19">
        <v>14634000</v>
      </c>
      <c r="Z402" s="19">
        <v>15218000</v>
      </c>
      <c r="AA402" s="19">
        <v>15724000</v>
      </c>
      <c r="AB402" s="19">
        <v>16190000</v>
      </c>
      <c r="AC402" s="19">
        <v>16534000</v>
      </c>
      <c r="AD402" s="19">
        <v>16830000</v>
      </c>
      <c r="AE402" s="19">
        <v>17090000</v>
      </c>
      <c r="AF402" s="19">
        <v>17243000</v>
      </c>
      <c r="AG402" s="19">
        <v>17368000</v>
      </c>
      <c r="AH402" s="19">
        <v>17498000</v>
      </c>
      <c r="AI402" s="19">
        <v>17562000</v>
      </c>
      <c r="AJ402" s="19">
        <v>17627000</v>
      </c>
      <c r="AK402" s="19">
        <v>17728000</v>
      </c>
      <c r="AL402" s="19">
        <v>17782000</v>
      </c>
      <c r="AM402" s="19">
        <v>17837000</v>
      </c>
      <c r="AN402" s="19">
        <v>17932000</v>
      </c>
      <c r="AO402" s="19">
        <v>17992000</v>
      </c>
    </row>
    <row r="403" spans="2:41" x14ac:dyDescent="0.3">
      <c r="B403" s="19">
        <v>6</v>
      </c>
      <c r="C403" s="19" t="s">
        <v>152</v>
      </c>
      <c r="D403" s="19" t="s">
        <v>53</v>
      </c>
      <c r="E403" s="19" t="s">
        <v>44</v>
      </c>
      <c r="F403" s="19">
        <v>801.08</v>
      </c>
      <c r="G403" s="19">
        <v>1877.6</v>
      </c>
      <c r="H403" s="19">
        <v>3273.5</v>
      </c>
      <c r="I403" s="19">
        <v>4637</v>
      </c>
      <c r="J403" s="19">
        <v>5381.3</v>
      </c>
      <c r="K403" s="19">
        <v>5624.9</v>
      </c>
      <c r="L403" s="19">
        <v>6031</v>
      </c>
      <c r="M403" s="19">
        <v>6853.8</v>
      </c>
      <c r="N403" s="19">
        <v>8428</v>
      </c>
      <c r="O403" s="19">
        <v>10529</v>
      </c>
      <c r="P403" s="19">
        <v>11895</v>
      </c>
      <c r="Q403" s="19">
        <v>14669</v>
      </c>
      <c r="R403" s="19">
        <v>19343</v>
      </c>
      <c r="S403" s="19">
        <v>48247</v>
      </c>
      <c r="T403" s="19">
        <v>60396</v>
      </c>
      <c r="U403" s="19">
        <v>66681</v>
      </c>
      <c r="V403" s="19">
        <v>67763</v>
      </c>
      <c r="W403" s="19">
        <v>66849</v>
      </c>
      <c r="X403" s="19">
        <v>66201</v>
      </c>
      <c r="Y403" s="19">
        <v>65709</v>
      </c>
      <c r="Z403" s="19">
        <v>65604</v>
      </c>
      <c r="AA403" s="19">
        <v>65843</v>
      </c>
      <c r="AB403" s="19">
        <v>66495</v>
      </c>
      <c r="AC403" s="19">
        <v>67087</v>
      </c>
      <c r="AD403" s="19">
        <v>67853</v>
      </c>
      <c r="AE403" s="19">
        <v>68794</v>
      </c>
      <c r="AF403" s="19">
        <v>69861</v>
      </c>
      <c r="AG403" s="19">
        <v>71091</v>
      </c>
      <c r="AH403" s="19">
        <v>72492</v>
      </c>
      <c r="AI403" s="19">
        <v>73815</v>
      </c>
      <c r="AJ403" s="19">
        <v>74897</v>
      </c>
      <c r="AK403" s="19">
        <v>75953</v>
      </c>
      <c r="AL403" s="19">
        <v>76871</v>
      </c>
      <c r="AM403" s="19">
        <v>77765</v>
      </c>
      <c r="AN403" s="19">
        <v>78715</v>
      </c>
      <c r="AO403" s="19">
        <v>79633</v>
      </c>
    </row>
    <row r="404" spans="2:41" x14ac:dyDescent="0.3">
      <c r="B404" s="19">
        <v>6</v>
      </c>
      <c r="C404" s="19" t="s">
        <v>152</v>
      </c>
      <c r="D404" s="19" t="s">
        <v>53</v>
      </c>
      <c r="E404" s="19" t="s">
        <v>45</v>
      </c>
      <c r="F404" s="19">
        <v>855.87</v>
      </c>
      <c r="G404" s="19">
        <v>1839.4</v>
      </c>
      <c r="H404" s="19">
        <v>4023.5</v>
      </c>
      <c r="I404" s="19">
        <v>8473.6</v>
      </c>
      <c r="J404" s="19">
        <v>15095</v>
      </c>
      <c r="K404" s="19">
        <v>22773</v>
      </c>
      <c r="L404" s="19">
        <v>35695</v>
      </c>
      <c r="M404" s="19">
        <v>49846</v>
      </c>
      <c r="N404" s="19">
        <v>62451</v>
      </c>
      <c r="O404" s="19">
        <v>74189</v>
      </c>
      <c r="P404" s="19">
        <v>81412</v>
      </c>
      <c r="Q404" s="19">
        <v>108320</v>
      </c>
      <c r="R404" s="19">
        <v>144650</v>
      </c>
      <c r="S404" s="19">
        <v>178430</v>
      </c>
      <c r="T404" s="19">
        <v>209110</v>
      </c>
      <c r="U404" s="19">
        <v>238140</v>
      </c>
      <c r="V404" s="19">
        <v>267200</v>
      </c>
      <c r="W404" s="19">
        <v>292510</v>
      </c>
      <c r="X404" s="19">
        <v>315870</v>
      </c>
      <c r="Y404" s="19">
        <v>338670</v>
      </c>
      <c r="Z404" s="19">
        <v>357350</v>
      </c>
      <c r="AA404" s="19">
        <v>374470</v>
      </c>
      <c r="AB404" s="19">
        <v>390880</v>
      </c>
      <c r="AC404" s="19">
        <v>403180</v>
      </c>
      <c r="AD404" s="19">
        <v>413900</v>
      </c>
      <c r="AE404" s="19">
        <v>424310</v>
      </c>
      <c r="AF404" s="19">
        <v>431350</v>
      </c>
      <c r="AG404" s="19">
        <v>437480</v>
      </c>
      <c r="AH404" s="19">
        <v>444110</v>
      </c>
      <c r="AI404" s="19">
        <v>448340</v>
      </c>
      <c r="AJ404" s="19">
        <v>452440</v>
      </c>
      <c r="AK404" s="19">
        <v>457820</v>
      </c>
      <c r="AL404" s="19">
        <v>461460</v>
      </c>
      <c r="AM404" s="19">
        <v>465130</v>
      </c>
      <c r="AN404" s="19">
        <v>470250</v>
      </c>
      <c r="AO404" s="19">
        <v>474060</v>
      </c>
    </row>
    <row r="405" spans="2:41" x14ac:dyDescent="0.3">
      <c r="B405" s="19">
        <v>6</v>
      </c>
      <c r="C405" s="19" t="s">
        <v>152</v>
      </c>
      <c r="D405" s="19" t="s">
        <v>53</v>
      </c>
      <c r="E405" s="19" t="s">
        <v>46</v>
      </c>
      <c r="F405" s="19">
        <v>69.004999999999995</v>
      </c>
      <c r="G405" s="19">
        <v>243.62</v>
      </c>
      <c r="H405" s="19">
        <v>731.63</v>
      </c>
      <c r="I405" s="19">
        <v>1853.5</v>
      </c>
      <c r="J405" s="19">
        <v>3581.6</v>
      </c>
      <c r="K405" s="19">
        <v>4121.3999999999996</v>
      </c>
      <c r="L405" s="19">
        <v>4776.8999999999996</v>
      </c>
      <c r="M405" s="19">
        <v>5357.1</v>
      </c>
      <c r="N405" s="19">
        <v>6000.8</v>
      </c>
      <c r="O405" s="19">
        <v>6591.5</v>
      </c>
      <c r="P405" s="19">
        <v>7204.6</v>
      </c>
      <c r="Q405" s="19">
        <v>7364.8</v>
      </c>
      <c r="R405" s="19">
        <v>7430.3</v>
      </c>
      <c r="S405" s="19">
        <v>25821</v>
      </c>
      <c r="T405" s="19">
        <v>22033</v>
      </c>
      <c r="U405" s="19">
        <v>19115</v>
      </c>
      <c r="V405" s="19">
        <v>20204</v>
      </c>
      <c r="W405" s="19">
        <v>18223</v>
      </c>
      <c r="X405" s="19">
        <v>15827</v>
      </c>
      <c r="Y405" s="19">
        <v>15659</v>
      </c>
      <c r="Z405" s="19">
        <v>14089</v>
      </c>
      <c r="AA405" s="19">
        <v>11977</v>
      </c>
      <c r="AB405" s="19">
        <v>11338</v>
      </c>
      <c r="AC405" s="19">
        <v>10023</v>
      </c>
      <c r="AD405" s="19">
        <v>8551.7000000000007</v>
      </c>
      <c r="AE405" s="19">
        <v>8125</v>
      </c>
      <c r="AF405" s="19">
        <v>7392.5</v>
      </c>
      <c r="AG405" s="19">
        <v>6746.8</v>
      </c>
      <c r="AH405" s="19">
        <v>6610.2</v>
      </c>
      <c r="AI405" s="19">
        <v>6169</v>
      </c>
      <c r="AJ405" s="19">
        <v>5774</v>
      </c>
      <c r="AK405" s="19">
        <v>5705.3</v>
      </c>
      <c r="AL405" s="19">
        <v>5335.5</v>
      </c>
      <c r="AM405" s="19">
        <v>5012.3999999999996</v>
      </c>
      <c r="AN405" s="19">
        <v>4938.1000000000004</v>
      </c>
      <c r="AO405" s="19">
        <v>4618.6000000000004</v>
      </c>
    </row>
    <row r="406" spans="2:41" x14ac:dyDescent="0.3">
      <c r="B406" s="19">
        <v>6</v>
      </c>
      <c r="C406" s="19" t="s">
        <v>152</v>
      </c>
      <c r="D406" s="19" t="s">
        <v>54</v>
      </c>
      <c r="E406" s="19" t="s">
        <v>42</v>
      </c>
      <c r="F406" s="19">
        <v>44872</v>
      </c>
      <c r="G406" s="19">
        <v>108180</v>
      </c>
      <c r="H406" s="19">
        <v>238960</v>
      </c>
      <c r="I406" s="19">
        <v>467780</v>
      </c>
      <c r="J406" s="19">
        <v>782570</v>
      </c>
      <c r="K406" s="19">
        <v>1102600</v>
      </c>
      <c r="L406" s="19">
        <v>1582000</v>
      </c>
      <c r="M406" s="19">
        <v>2082100</v>
      </c>
      <c r="N406" s="19">
        <v>2607700</v>
      </c>
      <c r="O406" s="19">
        <v>3081700</v>
      </c>
      <c r="P406" s="19">
        <v>3527000</v>
      </c>
      <c r="Q406" s="19">
        <v>4283200</v>
      </c>
      <c r="R406" s="19">
        <v>5059900</v>
      </c>
      <c r="S406" s="19">
        <v>5744000</v>
      </c>
      <c r="T406" s="19">
        <v>6423300</v>
      </c>
      <c r="U406" s="19">
        <v>7076700</v>
      </c>
      <c r="V406" s="19">
        <v>7791500</v>
      </c>
      <c r="W406" s="19">
        <v>8555500</v>
      </c>
      <c r="X406" s="19">
        <v>9253000</v>
      </c>
      <c r="Y406" s="19">
        <v>9804500</v>
      </c>
      <c r="Z406" s="19">
        <v>10264000</v>
      </c>
      <c r="AA406" s="19">
        <v>10695000</v>
      </c>
      <c r="AB406" s="19">
        <v>11043000</v>
      </c>
      <c r="AC406" s="19">
        <v>11304000</v>
      </c>
      <c r="AD406" s="19">
        <v>11485000</v>
      </c>
      <c r="AE406" s="19">
        <v>11664000</v>
      </c>
      <c r="AF406" s="19">
        <v>11759000</v>
      </c>
      <c r="AG406" s="19">
        <v>11830000</v>
      </c>
      <c r="AH406" s="19">
        <v>11899000</v>
      </c>
      <c r="AI406" s="19">
        <v>11898000</v>
      </c>
      <c r="AJ406" s="19">
        <v>11930000</v>
      </c>
      <c r="AK406" s="19">
        <v>11989000</v>
      </c>
      <c r="AL406" s="19">
        <v>12018000</v>
      </c>
      <c r="AM406" s="19">
        <v>12048000</v>
      </c>
      <c r="AN406" s="19">
        <v>12107000</v>
      </c>
      <c r="AO406" s="19">
        <v>12141000</v>
      </c>
    </row>
    <row r="407" spans="2:41" x14ac:dyDescent="0.3">
      <c r="B407" s="19">
        <v>6</v>
      </c>
      <c r="C407" s="19" t="s">
        <v>152</v>
      </c>
      <c r="D407" s="19" t="s">
        <v>54</v>
      </c>
      <c r="E407" s="19" t="s">
        <v>44</v>
      </c>
      <c r="F407" s="19">
        <v>430.46</v>
      </c>
      <c r="G407" s="19">
        <v>961.49</v>
      </c>
      <c r="H407" s="19">
        <v>1796.5</v>
      </c>
      <c r="I407" s="19">
        <v>2910.6</v>
      </c>
      <c r="J407" s="19">
        <v>4076.1</v>
      </c>
      <c r="K407" s="19">
        <v>5676.5</v>
      </c>
      <c r="L407" s="19">
        <v>6973.2</v>
      </c>
      <c r="M407" s="19">
        <v>8020.1</v>
      </c>
      <c r="N407" s="19">
        <v>9663.1</v>
      </c>
      <c r="O407" s="19">
        <v>11583</v>
      </c>
      <c r="P407" s="19">
        <v>14097</v>
      </c>
      <c r="Q407" s="19">
        <v>15335</v>
      </c>
      <c r="R407" s="19">
        <v>16607</v>
      </c>
      <c r="S407" s="19">
        <v>16659</v>
      </c>
      <c r="T407" s="19">
        <v>16904</v>
      </c>
      <c r="U407" s="19">
        <v>16924</v>
      </c>
      <c r="V407" s="19">
        <v>16816</v>
      </c>
      <c r="W407" s="19">
        <v>17053</v>
      </c>
      <c r="X407" s="19">
        <v>17055</v>
      </c>
      <c r="Y407" s="19">
        <v>16697</v>
      </c>
      <c r="Z407" s="19">
        <v>16187</v>
      </c>
      <c r="AA407" s="19">
        <v>15680</v>
      </c>
      <c r="AB407" s="19">
        <v>15091</v>
      </c>
      <c r="AC407" s="19">
        <v>14422</v>
      </c>
      <c r="AD407" s="19">
        <v>13722</v>
      </c>
      <c r="AE407" s="19">
        <v>13429</v>
      </c>
      <c r="AF407" s="19">
        <v>13154</v>
      </c>
      <c r="AG407" s="19">
        <v>12924</v>
      </c>
      <c r="AH407" s="19">
        <v>12748</v>
      </c>
      <c r="AI407" s="19">
        <v>12599</v>
      </c>
      <c r="AJ407" s="19">
        <v>12516</v>
      </c>
      <c r="AK407" s="19">
        <v>12486</v>
      </c>
      <c r="AL407" s="19">
        <v>12476</v>
      </c>
      <c r="AM407" s="19">
        <v>12491</v>
      </c>
      <c r="AN407" s="19">
        <v>12528</v>
      </c>
      <c r="AO407" s="19">
        <v>12554</v>
      </c>
    </row>
    <row r="408" spans="2:41" x14ac:dyDescent="0.3">
      <c r="B408" s="19">
        <v>6</v>
      </c>
      <c r="C408" s="19" t="s">
        <v>152</v>
      </c>
      <c r="D408" s="19" t="s">
        <v>54</v>
      </c>
      <c r="E408" s="19" t="s">
        <v>45</v>
      </c>
      <c r="F408" s="19">
        <v>388.46</v>
      </c>
      <c r="G408" s="19">
        <v>953.44</v>
      </c>
      <c r="H408" s="19">
        <v>2417</v>
      </c>
      <c r="I408" s="19">
        <v>5291.5</v>
      </c>
      <c r="J408" s="19">
        <v>9413.1</v>
      </c>
      <c r="K408" s="19">
        <v>13911</v>
      </c>
      <c r="L408" s="19">
        <v>21460</v>
      </c>
      <c r="M408" s="19">
        <v>29957</v>
      </c>
      <c r="N408" s="19">
        <v>37800</v>
      </c>
      <c r="O408" s="19">
        <v>44816</v>
      </c>
      <c r="P408" s="19">
        <v>49957</v>
      </c>
      <c r="Q408" s="19">
        <v>64849</v>
      </c>
      <c r="R408" s="19">
        <v>81151</v>
      </c>
      <c r="S408" s="19">
        <v>98379</v>
      </c>
      <c r="T408" s="19">
        <v>117020</v>
      </c>
      <c r="U408" s="19">
        <v>135510</v>
      </c>
      <c r="V408" s="19">
        <v>153580</v>
      </c>
      <c r="W408" s="19">
        <v>173280</v>
      </c>
      <c r="X408" s="19">
        <v>192110</v>
      </c>
      <c r="Y408" s="19">
        <v>208600</v>
      </c>
      <c r="Z408" s="19">
        <v>223120</v>
      </c>
      <c r="AA408" s="19">
        <v>236890</v>
      </c>
      <c r="AB408" s="19">
        <v>248650</v>
      </c>
      <c r="AC408" s="19">
        <v>258060</v>
      </c>
      <c r="AD408" s="19">
        <v>266440</v>
      </c>
      <c r="AE408" s="19">
        <v>273630</v>
      </c>
      <c r="AF408" s="19">
        <v>278570</v>
      </c>
      <c r="AG408" s="19">
        <v>282730</v>
      </c>
      <c r="AH408" s="19">
        <v>286740</v>
      </c>
      <c r="AI408" s="19">
        <v>289370</v>
      </c>
      <c r="AJ408" s="19">
        <v>292030</v>
      </c>
      <c r="AK408" s="19">
        <v>295360</v>
      </c>
      <c r="AL408" s="19">
        <v>297800</v>
      </c>
      <c r="AM408" s="19">
        <v>300250</v>
      </c>
      <c r="AN408" s="19">
        <v>303480</v>
      </c>
      <c r="AO408" s="19">
        <v>306020</v>
      </c>
    </row>
    <row r="409" spans="2:41" x14ac:dyDescent="0.3">
      <c r="B409" s="19">
        <v>6</v>
      </c>
      <c r="C409" s="19" t="s">
        <v>152</v>
      </c>
      <c r="D409" s="19" t="s">
        <v>54</v>
      </c>
      <c r="E409" s="19" t="s">
        <v>46</v>
      </c>
      <c r="F409" s="19">
        <v>82.855000000000004</v>
      </c>
      <c r="G409" s="19">
        <v>270.04000000000002</v>
      </c>
      <c r="H409" s="19">
        <v>807.64</v>
      </c>
      <c r="I409" s="19">
        <v>2134.8000000000002</v>
      </c>
      <c r="J409" s="19">
        <v>4431.7</v>
      </c>
      <c r="K409" s="19">
        <v>5290.5</v>
      </c>
      <c r="L409" s="19">
        <v>6871.2</v>
      </c>
      <c r="M409" s="19">
        <v>8560.9</v>
      </c>
      <c r="N409" s="19">
        <v>10387</v>
      </c>
      <c r="O409" s="19">
        <v>11939</v>
      </c>
      <c r="P409" s="19">
        <v>13678</v>
      </c>
      <c r="Q409" s="19">
        <v>15580</v>
      </c>
      <c r="R409" s="19">
        <v>17044</v>
      </c>
      <c r="S409" s="19">
        <v>17830</v>
      </c>
      <c r="T409" s="19">
        <v>18424</v>
      </c>
      <c r="U409" s="19">
        <v>18873</v>
      </c>
      <c r="V409" s="19">
        <v>19873</v>
      </c>
      <c r="W409" s="19">
        <v>20441</v>
      </c>
      <c r="X409" s="19">
        <v>20738</v>
      </c>
      <c r="Y409" s="19">
        <v>20707</v>
      </c>
      <c r="Z409" s="19">
        <v>20532</v>
      </c>
      <c r="AA409" s="19">
        <v>20328</v>
      </c>
      <c r="AB409" s="19">
        <v>19937</v>
      </c>
      <c r="AC409" s="19">
        <v>19368</v>
      </c>
      <c r="AD409" s="19">
        <v>18769</v>
      </c>
      <c r="AE409" s="19">
        <v>18641</v>
      </c>
      <c r="AF409" s="19">
        <v>18432</v>
      </c>
      <c r="AG409" s="19">
        <v>18230</v>
      </c>
      <c r="AH409" s="19">
        <v>18048</v>
      </c>
      <c r="AI409" s="19">
        <v>17784</v>
      </c>
      <c r="AJ409" s="19">
        <v>17514</v>
      </c>
      <c r="AK409" s="19">
        <v>17278</v>
      </c>
      <c r="AL409" s="19">
        <v>16976</v>
      </c>
      <c r="AM409" s="19">
        <v>16671</v>
      </c>
      <c r="AN409" s="19">
        <v>16412</v>
      </c>
      <c r="AO409" s="19">
        <v>16114</v>
      </c>
    </row>
    <row r="410" spans="2:41" x14ac:dyDescent="0.3">
      <c r="B410" s="19">
        <v>7</v>
      </c>
      <c r="C410" s="19" t="s">
        <v>152</v>
      </c>
      <c r="D410" s="19" t="s">
        <v>153</v>
      </c>
      <c r="E410" s="19" t="s">
        <v>42</v>
      </c>
      <c r="F410" s="19">
        <v>60275</v>
      </c>
      <c r="G410" s="19">
        <v>159400</v>
      </c>
      <c r="H410" s="19">
        <v>353620</v>
      </c>
      <c r="I410" s="19">
        <v>675620</v>
      </c>
      <c r="J410" s="19">
        <v>1125600</v>
      </c>
      <c r="K410" s="19">
        <v>1660100</v>
      </c>
      <c r="L410" s="19">
        <v>2380900</v>
      </c>
      <c r="M410" s="19">
        <v>3142100</v>
      </c>
      <c r="N410" s="19">
        <v>3883100</v>
      </c>
      <c r="O410" s="19">
        <v>4566600</v>
      </c>
      <c r="P410" s="19">
        <v>5094000</v>
      </c>
      <c r="Q410" s="19">
        <v>6256900</v>
      </c>
      <c r="R410" s="19">
        <v>7724700</v>
      </c>
      <c r="S410" s="19">
        <v>8292300</v>
      </c>
      <c r="T410" s="19">
        <v>9526400</v>
      </c>
      <c r="U410" s="19">
        <v>10453000</v>
      </c>
      <c r="V410" s="19">
        <v>11370000</v>
      </c>
      <c r="W410" s="19">
        <v>12186000</v>
      </c>
      <c r="X410" s="19">
        <v>12983000</v>
      </c>
      <c r="Y410" s="19">
        <v>13737000</v>
      </c>
      <c r="Z410" s="19">
        <v>14281000</v>
      </c>
      <c r="AA410" s="19">
        <v>14805000</v>
      </c>
      <c r="AB410" s="19">
        <v>15235000</v>
      </c>
      <c r="AC410" s="19">
        <v>15547000</v>
      </c>
      <c r="AD410" s="19">
        <v>15814000</v>
      </c>
      <c r="AE410" s="19">
        <v>16055000</v>
      </c>
      <c r="AF410" s="19">
        <v>16195000</v>
      </c>
      <c r="AG410" s="19">
        <v>16310000</v>
      </c>
      <c r="AH410" s="19">
        <v>16428000</v>
      </c>
      <c r="AI410" s="19">
        <v>16485000</v>
      </c>
      <c r="AJ410" s="19">
        <v>16543000</v>
      </c>
      <c r="AK410" s="19">
        <v>16634000</v>
      </c>
      <c r="AL410" s="19">
        <v>16682000</v>
      </c>
      <c r="AM410" s="19">
        <v>16730000</v>
      </c>
      <c r="AN410" s="19">
        <v>16816000</v>
      </c>
      <c r="AO410" s="19">
        <v>16869000</v>
      </c>
    </row>
    <row r="411" spans="2:41" x14ac:dyDescent="0.3">
      <c r="B411" s="19">
        <v>7</v>
      </c>
      <c r="C411" s="19" t="s">
        <v>152</v>
      </c>
      <c r="D411" s="19" t="s">
        <v>153</v>
      </c>
      <c r="E411" s="19" t="s">
        <v>44</v>
      </c>
      <c r="F411" s="19">
        <v>1058.3</v>
      </c>
      <c r="G411" s="19">
        <v>2488.1999999999998</v>
      </c>
      <c r="H411" s="19">
        <v>4354</v>
      </c>
      <c r="I411" s="19">
        <v>6177</v>
      </c>
      <c r="J411" s="19">
        <v>7176</v>
      </c>
      <c r="K411" s="19">
        <v>7514.4</v>
      </c>
      <c r="L411" s="19">
        <v>8119.4</v>
      </c>
      <c r="M411" s="19">
        <v>9310.7000000000007</v>
      </c>
      <c r="N411" s="19">
        <v>11613</v>
      </c>
      <c r="O411" s="19">
        <v>14666</v>
      </c>
      <c r="P411" s="19">
        <v>16742</v>
      </c>
      <c r="Q411" s="19">
        <v>20518</v>
      </c>
      <c r="R411" s="19">
        <v>26809</v>
      </c>
      <c r="S411" s="19">
        <v>65499</v>
      </c>
      <c r="T411" s="19">
        <v>81698</v>
      </c>
      <c r="U411" s="19">
        <v>90008</v>
      </c>
      <c r="V411" s="19">
        <v>91300</v>
      </c>
      <c r="W411" s="19">
        <v>89979</v>
      </c>
      <c r="X411" s="19">
        <v>89017</v>
      </c>
      <c r="Y411" s="19">
        <v>88264</v>
      </c>
      <c r="Z411" s="19">
        <v>88031</v>
      </c>
      <c r="AA411" s="19">
        <v>88271</v>
      </c>
      <c r="AB411" s="19">
        <v>89076</v>
      </c>
      <c r="AC411" s="19">
        <v>89813</v>
      </c>
      <c r="AD411" s="19">
        <v>90794</v>
      </c>
      <c r="AE411" s="19">
        <v>92014</v>
      </c>
      <c r="AF411" s="19">
        <v>93414</v>
      </c>
      <c r="AG411" s="19">
        <v>95040</v>
      </c>
      <c r="AH411" s="19">
        <v>96900</v>
      </c>
      <c r="AI411" s="19">
        <v>98660</v>
      </c>
      <c r="AJ411" s="19">
        <v>100100</v>
      </c>
      <c r="AK411" s="19">
        <v>101510</v>
      </c>
      <c r="AL411" s="19">
        <v>102730</v>
      </c>
      <c r="AM411" s="19">
        <v>103930</v>
      </c>
      <c r="AN411" s="19">
        <v>105200</v>
      </c>
      <c r="AO411" s="19">
        <v>106420</v>
      </c>
    </row>
    <row r="412" spans="2:41" x14ac:dyDescent="0.3">
      <c r="B412" s="19">
        <v>7</v>
      </c>
      <c r="C412" s="19" t="s">
        <v>152</v>
      </c>
      <c r="D412" s="19" t="s">
        <v>153</v>
      </c>
      <c r="E412" s="19" t="s">
        <v>45</v>
      </c>
      <c r="F412" s="19">
        <v>1562.9</v>
      </c>
      <c r="G412" s="19">
        <v>3358.9</v>
      </c>
      <c r="H412" s="19">
        <v>7347.3</v>
      </c>
      <c r="I412" s="19">
        <v>15474</v>
      </c>
      <c r="J412" s="19">
        <v>27565</v>
      </c>
      <c r="K412" s="19">
        <v>41585</v>
      </c>
      <c r="L412" s="19">
        <v>65182</v>
      </c>
      <c r="M412" s="19">
        <v>91023</v>
      </c>
      <c r="N412" s="19">
        <v>114040</v>
      </c>
      <c r="O412" s="19">
        <v>135480</v>
      </c>
      <c r="P412" s="19">
        <v>148670</v>
      </c>
      <c r="Q412" s="19">
        <v>197800</v>
      </c>
      <c r="R412" s="19">
        <v>264140</v>
      </c>
      <c r="S412" s="19">
        <v>325840</v>
      </c>
      <c r="T412" s="19">
        <v>381860</v>
      </c>
      <c r="U412" s="19">
        <v>434870</v>
      </c>
      <c r="V412" s="19">
        <v>487930</v>
      </c>
      <c r="W412" s="19">
        <v>534140</v>
      </c>
      <c r="X412" s="19">
        <v>576800</v>
      </c>
      <c r="Y412" s="19">
        <v>618440</v>
      </c>
      <c r="Z412" s="19">
        <v>652560</v>
      </c>
      <c r="AA412" s="19">
        <v>683820</v>
      </c>
      <c r="AB412" s="19">
        <v>713790</v>
      </c>
      <c r="AC412" s="19">
        <v>736240</v>
      </c>
      <c r="AD412" s="19">
        <v>755820</v>
      </c>
      <c r="AE412" s="19">
        <v>774820</v>
      </c>
      <c r="AF412" s="19">
        <v>787680</v>
      </c>
      <c r="AG412" s="19">
        <v>798870</v>
      </c>
      <c r="AH412" s="19">
        <v>810980</v>
      </c>
      <c r="AI412" s="19">
        <v>818700</v>
      </c>
      <c r="AJ412" s="19">
        <v>826200</v>
      </c>
      <c r="AK412" s="19">
        <v>836030</v>
      </c>
      <c r="AL412" s="19">
        <v>842660</v>
      </c>
      <c r="AM412" s="19">
        <v>849370</v>
      </c>
      <c r="AN412" s="19">
        <v>858710</v>
      </c>
      <c r="AO412" s="19">
        <v>865670</v>
      </c>
    </row>
    <row r="413" spans="2:41" x14ac:dyDescent="0.3">
      <c r="B413" s="19">
        <v>7</v>
      </c>
      <c r="C413" s="19" t="s">
        <v>152</v>
      </c>
      <c r="D413" s="19" t="s">
        <v>153</v>
      </c>
      <c r="E413" s="19" t="s">
        <v>46</v>
      </c>
      <c r="F413" s="19">
        <v>198.82</v>
      </c>
      <c r="G413" s="19">
        <v>701.81</v>
      </c>
      <c r="H413" s="19">
        <v>2106.9</v>
      </c>
      <c r="I413" s="19">
        <v>5311.6</v>
      </c>
      <c r="J413" s="19">
        <v>10199</v>
      </c>
      <c r="K413" s="19">
        <v>11660</v>
      </c>
      <c r="L413" s="19">
        <v>13419</v>
      </c>
      <c r="M413" s="19">
        <v>14970</v>
      </c>
      <c r="N413" s="19">
        <v>16738</v>
      </c>
      <c r="O413" s="19">
        <v>18368</v>
      </c>
      <c r="P413" s="19">
        <v>20132</v>
      </c>
      <c r="Q413" s="19">
        <v>20288</v>
      </c>
      <c r="R413" s="19">
        <v>20154</v>
      </c>
      <c r="S413" s="19">
        <v>67264</v>
      </c>
      <c r="T413" s="19">
        <v>57569</v>
      </c>
      <c r="U413" s="19">
        <v>50152</v>
      </c>
      <c r="V413" s="19">
        <v>53043</v>
      </c>
      <c r="W413" s="19">
        <v>47877</v>
      </c>
      <c r="X413" s="19">
        <v>41616</v>
      </c>
      <c r="Y413" s="19">
        <v>41142</v>
      </c>
      <c r="Z413" s="19">
        <v>37018</v>
      </c>
      <c r="AA413" s="19">
        <v>31486</v>
      </c>
      <c r="AB413" s="19">
        <v>29795</v>
      </c>
      <c r="AC413" s="19">
        <v>26341</v>
      </c>
      <c r="AD413" s="19">
        <v>22478</v>
      </c>
      <c r="AE413" s="19">
        <v>21362</v>
      </c>
      <c r="AF413" s="19">
        <v>19445</v>
      </c>
      <c r="AG413" s="19">
        <v>17757</v>
      </c>
      <c r="AH413" s="19">
        <v>17409</v>
      </c>
      <c r="AI413" s="19">
        <v>16258</v>
      </c>
      <c r="AJ413" s="19">
        <v>15228</v>
      </c>
      <c r="AK413" s="19">
        <v>15061</v>
      </c>
      <c r="AL413" s="19">
        <v>14095</v>
      </c>
      <c r="AM413" s="19">
        <v>13252</v>
      </c>
      <c r="AN413" s="19">
        <v>13067</v>
      </c>
      <c r="AO413" s="19">
        <v>12230</v>
      </c>
    </row>
    <row r="414" spans="2:41" x14ac:dyDescent="0.3">
      <c r="B414" s="19">
        <v>7</v>
      </c>
      <c r="C414" s="19" t="s">
        <v>152</v>
      </c>
      <c r="D414" s="19" t="s">
        <v>51</v>
      </c>
      <c r="E414" s="19" t="s">
        <v>42</v>
      </c>
      <c r="F414" s="19">
        <v>54567</v>
      </c>
      <c r="G414" s="19">
        <v>141240</v>
      </c>
      <c r="H414" s="19">
        <v>311950</v>
      </c>
      <c r="I414" s="19">
        <v>587860</v>
      </c>
      <c r="J414" s="19">
        <v>968610</v>
      </c>
      <c r="K414" s="19">
        <v>1368400</v>
      </c>
      <c r="L414" s="19">
        <v>1950900</v>
      </c>
      <c r="M414" s="19">
        <v>2531800</v>
      </c>
      <c r="N414" s="19">
        <v>3116300</v>
      </c>
      <c r="O414" s="19">
        <v>3677400</v>
      </c>
      <c r="P414" s="19">
        <v>4118100</v>
      </c>
      <c r="Q414" s="19">
        <v>5045400</v>
      </c>
      <c r="R414" s="19">
        <v>6263800</v>
      </c>
      <c r="S414" s="19">
        <v>6655500</v>
      </c>
      <c r="T414" s="19">
        <v>7728300</v>
      </c>
      <c r="U414" s="19">
        <v>8632700</v>
      </c>
      <c r="V414" s="19">
        <v>9550900</v>
      </c>
      <c r="W414" s="19">
        <v>10380000</v>
      </c>
      <c r="X414" s="19">
        <v>11141000</v>
      </c>
      <c r="Y414" s="19">
        <v>11804000</v>
      </c>
      <c r="Z414" s="19">
        <v>12363000</v>
      </c>
      <c r="AA414" s="19">
        <v>12891000</v>
      </c>
      <c r="AB414" s="19">
        <v>13343000</v>
      </c>
      <c r="AC414" s="19">
        <v>13683000</v>
      </c>
      <c r="AD414" s="19">
        <v>13976000</v>
      </c>
      <c r="AE414" s="19">
        <v>14238000</v>
      </c>
      <c r="AF414" s="19">
        <v>14401000</v>
      </c>
      <c r="AG414" s="19">
        <v>14532000</v>
      </c>
      <c r="AH414" s="19">
        <v>14602000</v>
      </c>
      <c r="AI414" s="19">
        <v>14667000</v>
      </c>
      <c r="AJ414" s="19">
        <v>14728000</v>
      </c>
      <c r="AK414" s="19">
        <v>14814000</v>
      </c>
      <c r="AL414" s="19">
        <v>14860000</v>
      </c>
      <c r="AM414" s="19">
        <v>14903000</v>
      </c>
      <c r="AN414" s="19">
        <v>14979000</v>
      </c>
      <c r="AO414" s="19">
        <v>15024000</v>
      </c>
    </row>
    <row r="415" spans="2:41" x14ac:dyDescent="0.3">
      <c r="B415" s="19">
        <v>7</v>
      </c>
      <c r="C415" s="19" t="s">
        <v>152</v>
      </c>
      <c r="D415" s="19" t="s">
        <v>51</v>
      </c>
      <c r="E415" s="19" t="s">
        <v>44</v>
      </c>
      <c r="F415" s="19">
        <v>730.42</v>
      </c>
      <c r="G415" s="19">
        <v>1786.1</v>
      </c>
      <c r="H415" s="19">
        <v>3160</v>
      </c>
      <c r="I415" s="19">
        <v>4496.8</v>
      </c>
      <c r="J415" s="19">
        <v>5036.8</v>
      </c>
      <c r="K415" s="19">
        <v>4830.8</v>
      </c>
      <c r="L415" s="19">
        <v>4810.1000000000004</v>
      </c>
      <c r="M415" s="19">
        <v>5267.2</v>
      </c>
      <c r="N415" s="19">
        <v>6712</v>
      </c>
      <c r="O415" s="19">
        <v>8720.7000000000007</v>
      </c>
      <c r="P415" s="19">
        <v>10361</v>
      </c>
      <c r="Q415" s="19">
        <v>12416</v>
      </c>
      <c r="R415" s="19">
        <v>15756</v>
      </c>
      <c r="S415" s="19">
        <v>52625</v>
      </c>
      <c r="T415" s="19">
        <v>67691</v>
      </c>
      <c r="U415" s="19">
        <v>76926</v>
      </c>
      <c r="V415" s="19">
        <v>79684</v>
      </c>
      <c r="W415" s="19">
        <v>79451</v>
      </c>
      <c r="X415" s="19">
        <v>79389</v>
      </c>
      <c r="Y415" s="19">
        <v>79287</v>
      </c>
      <c r="Z415" s="19">
        <v>79559</v>
      </c>
      <c r="AA415" s="19">
        <v>80259</v>
      </c>
      <c r="AB415" s="19">
        <v>81406</v>
      </c>
      <c r="AC415" s="19">
        <v>82514</v>
      </c>
      <c r="AD415" s="19">
        <v>83763</v>
      </c>
      <c r="AE415" s="19">
        <v>85184</v>
      </c>
      <c r="AF415" s="19">
        <v>86765</v>
      </c>
      <c r="AG415" s="19">
        <v>88525</v>
      </c>
      <c r="AH415" s="19">
        <v>90458</v>
      </c>
      <c r="AI415" s="19">
        <v>92259</v>
      </c>
      <c r="AJ415" s="19">
        <v>93703</v>
      </c>
      <c r="AK415" s="19">
        <v>95073</v>
      </c>
      <c r="AL415" s="19">
        <v>96269</v>
      </c>
      <c r="AM415" s="19">
        <v>97435</v>
      </c>
      <c r="AN415" s="19">
        <v>98655</v>
      </c>
      <c r="AO415" s="19">
        <v>99839</v>
      </c>
    </row>
    <row r="416" spans="2:41" x14ac:dyDescent="0.3">
      <c r="B416" s="19">
        <v>7</v>
      </c>
      <c r="C416" s="19" t="s">
        <v>152</v>
      </c>
      <c r="D416" s="19" t="s">
        <v>51</v>
      </c>
      <c r="E416" s="19" t="s">
        <v>45</v>
      </c>
      <c r="F416" s="19">
        <v>1162.3</v>
      </c>
      <c r="G416" s="19">
        <v>2634</v>
      </c>
      <c r="H416" s="19">
        <v>6564.9</v>
      </c>
      <c r="I416" s="19">
        <v>14740</v>
      </c>
      <c r="J416" s="19">
        <v>27204</v>
      </c>
      <c r="K416" s="19">
        <v>41340</v>
      </c>
      <c r="L416" s="19">
        <v>65052</v>
      </c>
      <c r="M416" s="19">
        <v>90903</v>
      </c>
      <c r="N416" s="19">
        <v>113450</v>
      </c>
      <c r="O416" s="19">
        <v>133970</v>
      </c>
      <c r="P416" s="19">
        <v>145850</v>
      </c>
      <c r="Q416" s="19">
        <v>197670</v>
      </c>
      <c r="R416" s="19">
        <v>264140</v>
      </c>
      <c r="S416" s="19">
        <v>325840</v>
      </c>
      <c r="T416" s="19">
        <v>381860</v>
      </c>
      <c r="U416" s="19">
        <v>434870</v>
      </c>
      <c r="V416" s="19">
        <v>487930</v>
      </c>
      <c r="W416" s="19">
        <v>534140</v>
      </c>
      <c r="X416" s="19">
        <v>576800</v>
      </c>
      <c r="Y416" s="19">
        <v>618440</v>
      </c>
      <c r="Z416" s="19">
        <v>652560</v>
      </c>
      <c r="AA416" s="19">
        <v>683820</v>
      </c>
      <c r="AB416" s="19">
        <v>713790</v>
      </c>
      <c r="AC416" s="19">
        <v>736240</v>
      </c>
      <c r="AD416" s="19">
        <v>755820</v>
      </c>
      <c r="AE416" s="19">
        <v>774820</v>
      </c>
      <c r="AF416" s="19">
        <v>787680</v>
      </c>
      <c r="AG416" s="19">
        <v>798870</v>
      </c>
      <c r="AH416" s="19">
        <v>810980</v>
      </c>
      <c r="AI416" s="19">
        <v>818700</v>
      </c>
      <c r="AJ416" s="19">
        <v>826200</v>
      </c>
      <c r="AK416" s="19">
        <v>836030</v>
      </c>
      <c r="AL416" s="19">
        <v>842660</v>
      </c>
      <c r="AM416" s="19">
        <v>849370</v>
      </c>
      <c r="AN416" s="19">
        <v>858710</v>
      </c>
      <c r="AO416" s="19">
        <v>865670</v>
      </c>
    </row>
    <row r="417" spans="2:41" x14ac:dyDescent="0.3">
      <c r="B417" s="19">
        <v>7</v>
      </c>
      <c r="C417" s="19" t="s">
        <v>152</v>
      </c>
      <c r="D417" s="19" t="s">
        <v>51</v>
      </c>
      <c r="E417" s="19" t="s">
        <v>46</v>
      </c>
      <c r="F417" s="19">
        <v>134.15</v>
      </c>
      <c r="G417" s="19">
        <v>503.99</v>
      </c>
      <c r="H417" s="19">
        <v>1532.8</v>
      </c>
      <c r="I417" s="19">
        <v>3802.6</v>
      </c>
      <c r="J417" s="19">
        <v>6943</v>
      </c>
      <c r="K417" s="19">
        <v>7092.1</v>
      </c>
      <c r="L417" s="19">
        <v>7785.9</v>
      </c>
      <c r="M417" s="19">
        <v>8681.2000000000007</v>
      </c>
      <c r="N417" s="19">
        <v>9812.4</v>
      </c>
      <c r="O417" s="19">
        <v>10832</v>
      </c>
      <c r="P417" s="19">
        <v>11768</v>
      </c>
      <c r="Q417" s="19">
        <v>11367</v>
      </c>
      <c r="R417" s="19">
        <v>10787</v>
      </c>
      <c r="S417" s="19">
        <v>50630</v>
      </c>
      <c r="T417" s="19">
        <v>44178</v>
      </c>
      <c r="U417" s="19">
        <v>39491</v>
      </c>
      <c r="V417" s="19">
        <v>42771</v>
      </c>
      <c r="W417" s="19">
        <v>38491</v>
      </c>
      <c r="X417" s="19">
        <v>33274</v>
      </c>
      <c r="Y417" s="19">
        <v>33243</v>
      </c>
      <c r="Z417" s="19">
        <v>29912</v>
      </c>
      <c r="AA417" s="19">
        <v>25265</v>
      </c>
      <c r="AB417" s="19">
        <v>23998</v>
      </c>
      <c r="AC417" s="19">
        <v>21102</v>
      </c>
      <c r="AD417" s="19">
        <v>17778</v>
      </c>
      <c r="AE417" s="19">
        <v>16892</v>
      </c>
      <c r="AF417" s="19">
        <v>15261</v>
      </c>
      <c r="AG417" s="19">
        <v>13805</v>
      </c>
      <c r="AH417" s="19">
        <v>13519</v>
      </c>
      <c r="AI417" s="19">
        <v>12508</v>
      </c>
      <c r="AJ417" s="19">
        <v>11593</v>
      </c>
      <c r="AK417" s="19">
        <v>11433</v>
      </c>
      <c r="AL417" s="19">
        <v>10562</v>
      </c>
      <c r="AM417" s="19">
        <v>9795.9</v>
      </c>
      <c r="AN417" s="19">
        <v>9609.2000000000007</v>
      </c>
      <c r="AO417" s="19">
        <v>8843.2999999999993</v>
      </c>
    </row>
    <row r="418" spans="2:41" x14ac:dyDescent="0.3">
      <c r="B418" s="19">
        <v>7</v>
      </c>
      <c r="C418" s="19" t="s">
        <v>152</v>
      </c>
      <c r="D418" s="19" t="s">
        <v>52</v>
      </c>
      <c r="E418" s="19" t="s">
        <v>42</v>
      </c>
      <c r="F418" s="19">
        <v>34481</v>
      </c>
      <c r="G418" s="19">
        <v>83122</v>
      </c>
      <c r="H418" s="19">
        <v>181170</v>
      </c>
      <c r="I418" s="19">
        <v>350620</v>
      </c>
      <c r="J418" s="19">
        <v>581140</v>
      </c>
      <c r="K418" s="19">
        <v>819700</v>
      </c>
      <c r="L418" s="19">
        <v>1176200</v>
      </c>
      <c r="M418" s="19">
        <v>1557200</v>
      </c>
      <c r="N418" s="19">
        <v>1943400</v>
      </c>
      <c r="O418" s="19">
        <v>2295300</v>
      </c>
      <c r="P418" s="19">
        <v>2633000</v>
      </c>
      <c r="Q418" s="19">
        <v>3191100</v>
      </c>
      <c r="R418" s="19">
        <v>3774200</v>
      </c>
      <c r="S418" s="19">
        <v>4304300</v>
      </c>
      <c r="T418" s="19">
        <v>4874800</v>
      </c>
      <c r="U418" s="19">
        <v>5471700</v>
      </c>
      <c r="V418" s="19">
        <v>6082300</v>
      </c>
      <c r="W418" s="19">
        <v>6754600</v>
      </c>
      <c r="X418" s="19">
        <v>7379000</v>
      </c>
      <c r="Y418" s="19">
        <v>7877400</v>
      </c>
      <c r="Z418" s="19">
        <v>8314300</v>
      </c>
      <c r="AA418" s="19">
        <v>8724500</v>
      </c>
      <c r="AB418" s="19">
        <v>9045900</v>
      </c>
      <c r="AC418" s="19">
        <v>9302700</v>
      </c>
      <c r="AD418" s="19">
        <v>9491300</v>
      </c>
      <c r="AE418" s="19">
        <v>9673100</v>
      </c>
      <c r="AF418" s="19">
        <v>9778000</v>
      </c>
      <c r="AG418" s="19">
        <v>9856100</v>
      </c>
      <c r="AH418" s="19">
        <v>9927000</v>
      </c>
      <c r="AI418" s="19">
        <v>9954700</v>
      </c>
      <c r="AJ418" s="19">
        <v>9985800</v>
      </c>
      <c r="AK418" s="19">
        <v>10037000</v>
      </c>
      <c r="AL418" s="19">
        <v>10061000</v>
      </c>
      <c r="AM418" s="19">
        <v>10085000</v>
      </c>
      <c r="AN418" s="19">
        <v>10132000</v>
      </c>
      <c r="AO418" s="19">
        <v>10157000</v>
      </c>
    </row>
    <row r="419" spans="2:41" x14ac:dyDescent="0.3">
      <c r="B419" s="19">
        <v>7</v>
      </c>
      <c r="C419" s="19" t="s">
        <v>152</v>
      </c>
      <c r="D419" s="19" t="s">
        <v>52</v>
      </c>
      <c r="E419" s="19" t="s">
        <v>44</v>
      </c>
      <c r="F419" s="19">
        <v>425.84</v>
      </c>
      <c r="G419" s="19">
        <v>974.13</v>
      </c>
      <c r="H419" s="19">
        <v>1781.8</v>
      </c>
      <c r="I419" s="19">
        <v>2733.9</v>
      </c>
      <c r="J419" s="19">
        <v>3642.5</v>
      </c>
      <c r="K419" s="19">
        <v>4131.2</v>
      </c>
      <c r="L419" s="19">
        <v>4801.8999999999996</v>
      </c>
      <c r="M419" s="19">
        <v>5481</v>
      </c>
      <c r="N419" s="19">
        <v>6680.3</v>
      </c>
      <c r="O419" s="19">
        <v>8036.2</v>
      </c>
      <c r="P419" s="19">
        <v>9809.4</v>
      </c>
      <c r="Q419" s="19">
        <v>10879</v>
      </c>
      <c r="R419" s="19">
        <v>12001</v>
      </c>
      <c r="S419" s="19">
        <v>12378</v>
      </c>
      <c r="T419" s="19">
        <v>12908</v>
      </c>
      <c r="U419" s="19">
        <v>13062</v>
      </c>
      <c r="V419" s="19">
        <v>13146</v>
      </c>
      <c r="W419" s="19">
        <v>13478</v>
      </c>
      <c r="X419" s="19">
        <v>13656</v>
      </c>
      <c r="Y419" s="19">
        <v>13600</v>
      </c>
      <c r="Z419" s="19">
        <v>13434</v>
      </c>
      <c r="AA419" s="19">
        <v>13274</v>
      </c>
      <c r="AB419" s="19">
        <v>13012</v>
      </c>
      <c r="AC419" s="19">
        <v>12678</v>
      </c>
      <c r="AD419" s="19">
        <v>12327</v>
      </c>
      <c r="AE419" s="19">
        <v>12257</v>
      </c>
      <c r="AF419" s="19">
        <v>12178</v>
      </c>
      <c r="AG419" s="19">
        <v>12106</v>
      </c>
      <c r="AH419" s="19">
        <v>12052</v>
      </c>
      <c r="AI419" s="19">
        <v>11998</v>
      </c>
      <c r="AJ419" s="19">
        <v>11986</v>
      </c>
      <c r="AK419" s="19">
        <v>12006</v>
      </c>
      <c r="AL419" s="19">
        <v>12026</v>
      </c>
      <c r="AM419" s="19">
        <v>12054</v>
      </c>
      <c r="AN419" s="19">
        <v>12096</v>
      </c>
      <c r="AO419" s="19">
        <v>12126</v>
      </c>
    </row>
    <row r="420" spans="2:41" x14ac:dyDescent="0.3">
      <c r="B420" s="19">
        <v>7</v>
      </c>
      <c r="C420" s="19" t="s">
        <v>152</v>
      </c>
      <c r="D420" s="19" t="s">
        <v>52</v>
      </c>
      <c r="E420" s="19" t="s">
        <v>45</v>
      </c>
      <c r="F420" s="19">
        <v>720.62</v>
      </c>
      <c r="G420" s="19">
        <v>1768.7</v>
      </c>
      <c r="H420" s="19">
        <v>4483.7</v>
      </c>
      <c r="I420" s="19">
        <v>9816.1</v>
      </c>
      <c r="J420" s="19">
        <v>17462</v>
      </c>
      <c r="K420" s="19">
        <v>25806</v>
      </c>
      <c r="L420" s="19">
        <v>39811</v>
      </c>
      <c r="M420" s="19">
        <v>55573</v>
      </c>
      <c r="N420" s="19">
        <v>70122</v>
      </c>
      <c r="O420" s="19">
        <v>83138</v>
      </c>
      <c r="P420" s="19">
        <v>92674</v>
      </c>
      <c r="Q420" s="19">
        <v>120300</v>
      </c>
      <c r="R420" s="19">
        <v>150540</v>
      </c>
      <c r="S420" s="19">
        <v>182500</v>
      </c>
      <c r="T420" s="19">
        <v>217080</v>
      </c>
      <c r="U420" s="19">
        <v>251380</v>
      </c>
      <c r="V420" s="19">
        <v>284900</v>
      </c>
      <c r="W420" s="19">
        <v>321440</v>
      </c>
      <c r="X420" s="19">
        <v>356370</v>
      </c>
      <c r="Y420" s="19">
        <v>386960</v>
      </c>
      <c r="Z420" s="19">
        <v>413900</v>
      </c>
      <c r="AA420" s="19">
        <v>439440</v>
      </c>
      <c r="AB420" s="19">
        <v>461260</v>
      </c>
      <c r="AC420" s="19">
        <v>478710</v>
      </c>
      <c r="AD420" s="19">
        <v>494270</v>
      </c>
      <c r="AE420" s="19">
        <v>507600</v>
      </c>
      <c r="AF420" s="19">
        <v>516760</v>
      </c>
      <c r="AG420" s="19">
        <v>524480</v>
      </c>
      <c r="AH420" s="19">
        <v>531920</v>
      </c>
      <c r="AI420" s="19">
        <v>536800</v>
      </c>
      <c r="AJ420" s="19">
        <v>541750</v>
      </c>
      <c r="AK420" s="19">
        <v>547920</v>
      </c>
      <c r="AL420" s="19">
        <v>552440</v>
      </c>
      <c r="AM420" s="19">
        <v>556980</v>
      </c>
      <c r="AN420" s="19">
        <v>562980</v>
      </c>
      <c r="AO420" s="19">
        <v>567700</v>
      </c>
    </row>
    <row r="421" spans="2:41" x14ac:dyDescent="0.3">
      <c r="B421" s="19">
        <v>7</v>
      </c>
      <c r="C421" s="19" t="s">
        <v>152</v>
      </c>
      <c r="D421" s="19" t="s">
        <v>52</v>
      </c>
      <c r="E421" s="19" t="s">
        <v>46</v>
      </c>
      <c r="F421" s="19">
        <v>108.23</v>
      </c>
      <c r="G421" s="19">
        <v>351.3</v>
      </c>
      <c r="H421" s="19">
        <v>1008.5</v>
      </c>
      <c r="I421" s="19">
        <v>2513.6999999999998</v>
      </c>
      <c r="J421" s="19">
        <v>5010.7</v>
      </c>
      <c r="K421" s="19">
        <v>5340.5</v>
      </c>
      <c r="L421" s="19">
        <v>6770.8</v>
      </c>
      <c r="M421" s="19">
        <v>8415.4</v>
      </c>
      <c r="N421" s="19">
        <v>10020</v>
      </c>
      <c r="O421" s="19">
        <v>11313</v>
      </c>
      <c r="P421" s="19">
        <v>12870</v>
      </c>
      <c r="Q421" s="19">
        <v>14518</v>
      </c>
      <c r="R421" s="19">
        <v>15928</v>
      </c>
      <c r="S421" s="19">
        <v>16889</v>
      </c>
      <c r="T421" s="19">
        <v>17879</v>
      </c>
      <c r="U421" s="19">
        <v>18879</v>
      </c>
      <c r="V421" s="19">
        <v>20276</v>
      </c>
      <c r="W421" s="19">
        <v>21250</v>
      </c>
      <c r="X421" s="19">
        <v>21937</v>
      </c>
      <c r="Y421" s="19">
        <v>22257</v>
      </c>
      <c r="Z421" s="19">
        <v>22359</v>
      </c>
      <c r="AA421" s="19">
        <v>22376</v>
      </c>
      <c r="AB421" s="19">
        <v>22103</v>
      </c>
      <c r="AC421" s="19">
        <v>21535</v>
      </c>
      <c r="AD421" s="19">
        <v>20852</v>
      </c>
      <c r="AE421" s="19">
        <v>20837</v>
      </c>
      <c r="AF421" s="19">
        <v>20690</v>
      </c>
      <c r="AG421" s="19">
        <v>20514</v>
      </c>
      <c r="AH421" s="19">
        <v>20333</v>
      </c>
      <c r="AI421" s="19">
        <v>20036</v>
      </c>
      <c r="AJ421" s="19">
        <v>19713</v>
      </c>
      <c r="AK421" s="19">
        <v>19416</v>
      </c>
      <c r="AL421" s="19">
        <v>19035</v>
      </c>
      <c r="AM421" s="19">
        <v>18643</v>
      </c>
      <c r="AN421" s="19">
        <v>18298</v>
      </c>
      <c r="AO421" s="19">
        <v>17904</v>
      </c>
    </row>
    <row r="422" spans="2:41" x14ac:dyDescent="0.3">
      <c r="B422" s="19">
        <v>7</v>
      </c>
      <c r="C422" s="19" t="s">
        <v>152</v>
      </c>
      <c r="D422" s="19" t="s">
        <v>53</v>
      </c>
      <c r="E422" s="19" t="s">
        <v>42</v>
      </c>
      <c r="F422" s="19">
        <v>60275</v>
      </c>
      <c r="G422" s="19">
        <v>159400</v>
      </c>
      <c r="H422" s="19">
        <v>353620</v>
      </c>
      <c r="I422" s="19">
        <v>675620</v>
      </c>
      <c r="J422" s="19">
        <v>1125600</v>
      </c>
      <c r="K422" s="19">
        <v>1660100</v>
      </c>
      <c r="L422" s="19">
        <v>2380900</v>
      </c>
      <c r="M422" s="19">
        <v>3142100</v>
      </c>
      <c r="N422" s="19">
        <v>3883100</v>
      </c>
      <c r="O422" s="19">
        <v>4566600</v>
      </c>
      <c r="P422" s="19">
        <v>5094000</v>
      </c>
      <c r="Q422" s="19">
        <v>6256900</v>
      </c>
      <c r="R422" s="19">
        <v>7724700</v>
      </c>
      <c r="S422" s="19">
        <v>8292300</v>
      </c>
      <c r="T422" s="19">
        <v>9526400</v>
      </c>
      <c r="U422" s="19">
        <v>10453000</v>
      </c>
      <c r="V422" s="19">
        <v>11370000</v>
      </c>
      <c r="W422" s="19">
        <v>12186000</v>
      </c>
      <c r="X422" s="19">
        <v>12983000</v>
      </c>
      <c r="Y422" s="19">
        <v>13737000</v>
      </c>
      <c r="Z422" s="19">
        <v>14281000</v>
      </c>
      <c r="AA422" s="19">
        <v>14805000</v>
      </c>
      <c r="AB422" s="19">
        <v>15235000</v>
      </c>
      <c r="AC422" s="19">
        <v>15547000</v>
      </c>
      <c r="AD422" s="19">
        <v>15814000</v>
      </c>
      <c r="AE422" s="19">
        <v>16055000</v>
      </c>
      <c r="AF422" s="19">
        <v>16195000</v>
      </c>
      <c r="AG422" s="19">
        <v>16310000</v>
      </c>
      <c r="AH422" s="19">
        <v>16428000</v>
      </c>
      <c r="AI422" s="19">
        <v>16485000</v>
      </c>
      <c r="AJ422" s="19">
        <v>16543000</v>
      </c>
      <c r="AK422" s="19">
        <v>16634000</v>
      </c>
      <c r="AL422" s="19">
        <v>16682000</v>
      </c>
      <c r="AM422" s="19">
        <v>16730000</v>
      </c>
      <c r="AN422" s="19">
        <v>16816000</v>
      </c>
      <c r="AO422" s="19">
        <v>16869000</v>
      </c>
    </row>
    <row r="423" spans="2:41" x14ac:dyDescent="0.3">
      <c r="B423" s="19">
        <v>7</v>
      </c>
      <c r="C423" s="19" t="s">
        <v>152</v>
      </c>
      <c r="D423" s="19" t="s">
        <v>53</v>
      </c>
      <c r="E423" s="19" t="s">
        <v>44</v>
      </c>
      <c r="F423" s="19">
        <v>1058.3</v>
      </c>
      <c r="G423" s="19">
        <v>2488.1999999999998</v>
      </c>
      <c r="H423" s="19">
        <v>4354</v>
      </c>
      <c r="I423" s="19">
        <v>6177</v>
      </c>
      <c r="J423" s="19">
        <v>7176</v>
      </c>
      <c r="K423" s="19">
        <v>7514.4</v>
      </c>
      <c r="L423" s="19">
        <v>8119.4</v>
      </c>
      <c r="M423" s="19">
        <v>9310.7000000000007</v>
      </c>
      <c r="N423" s="19">
        <v>11613</v>
      </c>
      <c r="O423" s="19">
        <v>14666</v>
      </c>
      <c r="P423" s="19">
        <v>16742</v>
      </c>
      <c r="Q423" s="19">
        <v>20518</v>
      </c>
      <c r="R423" s="19">
        <v>26809</v>
      </c>
      <c r="S423" s="19">
        <v>65499</v>
      </c>
      <c r="T423" s="19">
        <v>81698</v>
      </c>
      <c r="U423" s="19">
        <v>90008</v>
      </c>
      <c r="V423" s="19">
        <v>91300</v>
      </c>
      <c r="W423" s="19">
        <v>89979</v>
      </c>
      <c r="X423" s="19">
        <v>89017</v>
      </c>
      <c r="Y423" s="19">
        <v>88264</v>
      </c>
      <c r="Z423" s="19">
        <v>88031</v>
      </c>
      <c r="AA423" s="19">
        <v>88271</v>
      </c>
      <c r="AB423" s="19">
        <v>89076</v>
      </c>
      <c r="AC423" s="19">
        <v>89813</v>
      </c>
      <c r="AD423" s="19">
        <v>90794</v>
      </c>
      <c r="AE423" s="19">
        <v>92014</v>
      </c>
      <c r="AF423" s="19">
        <v>93414</v>
      </c>
      <c r="AG423" s="19">
        <v>95040</v>
      </c>
      <c r="AH423" s="19">
        <v>96900</v>
      </c>
      <c r="AI423" s="19">
        <v>98660</v>
      </c>
      <c r="AJ423" s="19">
        <v>100100</v>
      </c>
      <c r="AK423" s="19">
        <v>101510</v>
      </c>
      <c r="AL423" s="19">
        <v>102730</v>
      </c>
      <c r="AM423" s="19">
        <v>103930</v>
      </c>
      <c r="AN423" s="19">
        <v>105200</v>
      </c>
      <c r="AO423" s="19">
        <v>106420</v>
      </c>
    </row>
    <row r="424" spans="2:41" x14ac:dyDescent="0.3">
      <c r="B424" s="19">
        <v>7</v>
      </c>
      <c r="C424" s="19" t="s">
        <v>152</v>
      </c>
      <c r="D424" s="19" t="s">
        <v>53</v>
      </c>
      <c r="E424" s="19" t="s">
        <v>45</v>
      </c>
      <c r="F424" s="19">
        <v>1562.9</v>
      </c>
      <c r="G424" s="19">
        <v>3358.9</v>
      </c>
      <c r="H424" s="19">
        <v>7347.3</v>
      </c>
      <c r="I424" s="19">
        <v>15474</v>
      </c>
      <c r="J424" s="19">
        <v>27565</v>
      </c>
      <c r="K424" s="19">
        <v>41585</v>
      </c>
      <c r="L424" s="19">
        <v>65182</v>
      </c>
      <c r="M424" s="19">
        <v>91023</v>
      </c>
      <c r="N424" s="19">
        <v>114040</v>
      </c>
      <c r="O424" s="19">
        <v>135480</v>
      </c>
      <c r="P424" s="19">
        <v>148670</v>
      </c>
      <c r="Q424" s="19">
        <v>197800</v>
      </c>
      <c r="R424" s="19">
        <v>264140</v>
      </c>
      <c r="S424" s="19">
        <v>325840</v>
      </c>
      <c r="T424" s="19">
        <v>381860</v>
      </c>
      <c r="U424" s="19">
        <v>434870</v>
      </c>
      <c r="V424" s="19">
        <v>487930</v>
      </c>
      <c r="W424" s="19">
        <v>534140</v>
      </c>
      <c r="X424" s="19">
        <v>576800</v>
      </c>
      <c r="Y424" s="19">
        <v>618440</v>
      </c>
      <c r="Z424" s="19">
        <v>652560</v>
      </c>
      <c r="AA424" s="19">
        <v>683820</v>
      </c>
      <c r="AB424" s="19">
        <v>713790</v>
      </c>
      <c r="AC424" s="19">
        <v>736240</v>
      </c>
      <c r="AD424" s="19">
        <v>755820</v>
      </c>
      <c r="AE424" s="19">
        <v>774820</v>
      </c>
      <c r="AF424" s="19">
        <v>787680</v>
      </c>
      <c r="AG424" s="19">
        <v>798870</v>
      </c>
      <c r="AH424" s="19">
        <v>810980</v>
      </c>
      <c r="AI424" s="19">
        <v>818700</v>
      </c>
      <c r="AJ424" s="19">
        <v>826200</v>
      </c>
      <c r="AK424" s="19">
        <v>836030</v>
      </c>
      <c r="AL424" s="19">
        <v>842660</v>
      </c>
      <c r="AM424" s="19">
        <v>849370</v>
      </c>
      <c r="AN424" s="19">
        <v>858710</v>
      </c>
      <c r="AO424" s="19">
        <v>865670</v>
      </c>
    </row>
    <row r="425" spans="2:41" x14ac:dyDescent="0.3">
      <c r="B425" s="19">
        <v>7</v>
      </c>
      <c r="C425" s="19" t="s">
        <v>152</v>
      </c>
      <c r="D425" s="19" t="s">
        <v>53</v>
      </c>
      <c r="E425" s="19" t="s">
        <v>46</v>
      </c>
      <c r="F425" s="19">
        <v>198.82</v>
      </c>
      <c r="G425" s="19">
        <v>701.81</v>
      </c>
      <c r="H425" s="19">
        <v>2106.9</v>
      </c>
      <c r="I425" s="19">
        <v>5311.6</v>
      </c>
      <c r="J425" s="19">
        <v>10199</v>
      </c>
      <c r="K425" s="19">
        <v>11660</v>
      </c>
      <c r="L425" s="19">
        <v>13419</v>
      </c>
      <c r="M425" s="19">
        <v>14970</v>
      </c>
      <c r="N425" s="19">
        <v>16738</v>
      </c>
      <c r="O425" s="19">
        <v>18368</v>
      </c>
      <c r="P425" s="19">
        <v>20132</v>
      </c>
      <c r="Q425" s="19">
        <v>20288</v>
      </c>
      <c r="R425" s="19">
        <v>20154</v>
      </c>
      <c r="S425" s="19">
        <v>67264</v>
      </c>
      <c r="T425" s="19">
        <v>57569</v>
      </c>
      <c r="U425" s="19">
        <v>50152</v>
      </c>
      <c r="V425" s="19">
        <v>53043</v>
      </c>
      <c r="W425" s="19">
        <v>47877</v>
      </c>
      <c r="X425" s="19">
        <v>41616</v>
      </c>
      <c r="Y425" s="19">
        <v>41142</v>
      </c>
      <c r="Z425" s="19">
        <v>37018</v>
      </c>
      <c r="AA425" s="19">
        <v>31486</v>
      </c>
      <c r="AB425" s="19">
        <v>29795</v>
      </c>
      <c r="AC425" s="19">
        <v>26341</v>
      </c>
      <c r="AD425" s="19">
        <v>22478</v>
      </c>
      <c r="AE425" s="19">
        <v>21362</v>
      </c>
      <c r="AF425" s="19">
        <v>19445</v>
      </c>
      <c r="AG425" s="19">
        <v>17757</v>
      </c>
      <c r="AH425" s="19">
        <v>17409</v>
      </c>
      <c r="AI425" s="19">
        <v>16258</v>
      </c>
      <c r="AJ425" s="19">
        <v>15228</v>
      </c>
      <c r="AK425" s="19">
        <v>15061</v>
      </c>
      <c r="AL425" s="19">
        <v>14095</v>
      </c>
      <c r="AM425" s="19">
        <v>13252</v>
      </c>
      <c r="AN425" s="19">
        <v>13067</v>
      </c>
      <c r="AO425" s="19">
        <v>12230</v>
      </c>
    </row>
    <row r="426" spans="2:41" x14ac:dyDescent="0.3">
      <c r="B426" s="19">
        <v>7</v>
      </c>
      <c r="C426" s="19" t="s">
        <v>152</v>
      </c>
      <c r="D426" s="19" t="s">
        <v>54</v>
      </c>
      <c r="E426" s="19" t="s">
        <v>42</v>
      </c>
      <c r="F426" s="19">
        <v>40250</v>
      </c>
      <c r="G426" s="19">
        <v>97235</v>
      </c>
      <c r="H426" s="19">
        <v>213570</v>
      </c>
      <c r="I426" s="19">
        <v>414490</v>
      </c>
      <c r="J426" s="19">
        <v>686410</v>
      </c>
      <c r="K426" s="19">
        <v>1040700</v>
      </c>
      <c r="L426" s="19">
        <v>1503400</v>
      </c>
      <c r="M426" s="19">
        <v>1977100</v>
      </c>
      <c r="N426" s="19">
        <v>2472100</v>
      </c>
      <c r="O426" s="19">
        <v>2917200</v>
      </c>
      <c r="P426" s="19">
        <v>3332000</v>
      </c>
      <c r="Q426" s="19">
        <v>4044700</v>
      </c>
      <c r="R426" s="19">
        <v>4773700</v>
      </c>
      <c r="S426" s="19">
        <v>5415200</v>
      </c>
      <c r="T426" s="19">
        <v>6051500</v>
      </c>
      <c r="U426" s="19">
        <v>6677200</v>
      </c>
      <c r="V426" s="19">
        <v>7349200</v>
      </c>
      <c r="W426" s="19">
        <v>8067400</v>
      </c>
      <c r="X426" s="19">
        <v>8722800</v>
      </c>
      <c r="Y426" s="19">
        <v>9239900</v>
      </c>
      <c r="Z426" s="19">
        <v>9669000</v>
      </c>
      <c r="AA426" s="19">
        <v>10070000</v>
      </c>
      <c r="AB426" s="19">
        <v>10392000</v>
      </c>
      <c r="AC426" s="19">
        <v>10630000</v>
      </c>
      <c r="AD426" s="19">
        <v>10790000</v>
      </c>
      <c r="AE426" s="19">
        <v>10956000</v>
      </c>
      <c r="AF426" s="19">
        <v>11042000</v>
      </c>
      <c r="AG426" s="19">
        <v>11105000</v>
      </c>
      <c r="AH426" s="19">
        <v>11167000</v>
      </c>
      <c r="AI426" s="19">
        <v>11163000</v>
      </c>
      <c r="AJ426" s="19">
        <v>11190000</v>
      </c>
      <c r="AK426" s="19">
        <v>11242000</v>
      </c>
      <c r="AL426" s="19">
        <v>11267000</v>
      </c>
      <c r="AM426" s="19">
        <v>11293000</v>
      </c>
      <c r="AN426" s="19">
        <v>11345000</v>
      </c>
      <c r="AO426" s="19">
        <v>11375000</v>
      </c>
    </row>
    <row r="427" spans="2:41" x14ac:dyDescent="0.3">
      <c r="B427" s="19">
        <v>7</v>
      </c>
      <c r="C427" s="19" t="s">
        <v>152</v>
      </c>
      <c r="D427" s="19" t="s">
        <v>54</v>
      </c>
      <c r="E427" s="19" t="s">
        <v>44</v>
      </c>
      <c r="F427" s="19">
        <v>533.59</v>
      </c>
      <c r="G427" s="19">
        <v>1191.9000000000001</v>
      </c>
      <c r="H427" s="19">
        <v>2226.9</v>
      </c>
      <c r="I427" s="19">
        <v>3607.9</v>
      </c>
      <c r="J427" s="19">
        <v>5052.6000000000004</v>
      </c>
      <c r="K427" s="19">
        <v>7036.4</v>
      </c>
      <c r="L427" s="19">
        <v>8668.1</v>
      </c>
      <c r="M427" s="19">
        <v>10005</v>
      </c>
      <c r="N427" s="19">
        <v>12128</v>
      </c>
      <c r="O427" s="19">
        <v>14612</v>
      </c>
      <c r="P427" s="19">
        <v>17877</v>
      </c>
      <c r="Q427" s="19">
        <v>19475</v>
      </c>
      <c r="R427" s="19">
        <v>21110</v>
      </c>
      <c r="S427" s="19">
        <v>21158</v>
      </c>
      <c r="T427" s="19">
        <v>21448</v>
      </c>
      <c r="U427" s="19">
        <v>21432</v>
      </c>
      <c r="V427" s="19">
        <v>21242</v>
      </c>
      <c r="W427" s="19">
        <v>21483</v>
      </c>
      <c r="X427" s="19">
        <v>21431</v>
      </c>
      <c r="Y427" s="19">
        <v>20932</v>
      </c>
      <c r="Z427" s="19">
        <v>20248</v>
      </c>
      <c r="AA427" s="19">
        <v>19576</v>
      </c>
      <c r="AB427" s="19">
        <v>18811</v>
      </c>
      <c r="AC427" s="19">
        <v>17954</v>
      </c>
      <c r="AD427" s="19">
        <v>17065</v>
      </c>
      <c r="AE427" s="19">
        <v>16683</v>
      </c>
      <c r="AF427" s="19">
        <v>16330</v>
      </c>
      <c r="AG427" s="19">
        <v>16037</v>
      </c>
      <c r="AH427" s="19">
        <v>15813</v>
      </c>
      <c r="AI427" s="19">
        <v>15624</v>
      </c>
      <c r="AJ427" s="19">
        <v>15519</v>
      </c>
      <c r="AK427" s="19">
        <v>15481</v>
      </c>
      <c r="AL427" s="19">
        <v>15467</v>
      </c>
      <c r="AM427" s="19">
        <v>15485</v>
      </c>
      <c r="AN427" s="19">
        <v>15530</v>
      </c>
      <c r="AO427" s="19">
        <v>15562</v>
      </c>
    </row>
    <row r="428" spans="2:41" x14ac:dyDescent="0.3">
      <c r="B428" s="19">
        <v>7</v>
      </c>
      <c r="C428" s="19" t="s">
        <v>152</v>
      </c>
      <c r="D428" s="19" t="s">
        <v>54</v>
      </c>
      <c r="E428" s="19" t="s">
        <v>45</v>
      </c>
      <c r="F428" s="19">
        <v>720.62</v>
      </c>
      <c r="G428" s="19">
        <v>1768.7</v>
      </c>
      <c r="H428" s="19">
        <v>4483.7</v>
      </c>
      <c r="I428" s="19">
        <v>9816.1</v>
      </c>
      <c r="J428" s="19">
        <v>17462</v>
      </c>
      <c r="K428" s="19">
        <v>25806</v>
      </c>
      <c r="L428" s="19">
        <v>39811</v>
      </c>
      <c r="M428" s="19">
        <v>55573</v>
      </c>
      <c r="N428" s="19">
        <v>70122</v>
      </c>
      <c r="O428" s="19">
        <v>83138</v>
      </c>
      <c r="P428" s="19">
        <v>92674</v>
      </c>
      <c r="Q428" s="19">
        <v>120300</v>
      </c>
      <c r="R428" s="19">
        <v>150540</v>
      </c>
      <c r="S428" s="19">
        <v>182500</v>
      </c>
      <c r="T428" s="19">
        <v>217080</v>
      </c>
      <c r="U428" s="19">
        <v>251380</v>
      </c>
      <c r="V428" s="19">
        <v>284900</v>
      </c>
      <c r="W428" s="19">
        <v>321440</v>
      </c>
      <c r="X428" s="19">
        <v>356370</v>
      </c>
      <c r="Y428" s="19">
        <v>386960</v>
      </c>
      <c r="Z428" s="19">
        <v>413900</v>
      </c>
      <c r="AA428" s="19">
        <v>439440</v>
      </c>
      <c r="AB428" s="19">
        <v>461260</v>
      </c>
      <c r="AC428" s="19">
        <v>478710</v>
      </c>
      <c r="AD428" s="19">
        <v>494270</v>
      </c>
      <c r="AE428" s="19">
        <v>507600</v>
      </c>
      <c r="AF428" s="19">
        <v>516760</v>
      </c>
      <c r="AG428" s="19">
        <v>524480</v>
      </c>
      <c r="AH428" s="19">
        <v>531920</v>
      </c>
      <c r="AI428" s="19">
        <v>536800</v>
      </c>
      <c r="AJ428" s="19">
        <v>541750</v>
      </c>
      <c r="AK428" s="19">
        <v>547920</v>
      </c>
      <c r="AL428" s="19">
        <v>552440</v>
      </c>
      <c r="AM428" s="19">
        <v>556980</v>
      </c>
      <c r="AN428" s="19">
        <v>562980</v>
      </c>
      <c r="AO428" s="19">
        <v>567700</v>
      </c>
    </row>
    <row r="429" spans="2:41" x14ac:dyDescent="0.3">
      <c r="B429" s="19">
        <v>7</v>
      </c>
      <c r="C429" s="19" t="s">
        <v>152</v>
      </c>
      <c r="D429" s="19" t="s">
        <v>54</v>
      </c>
      <c r="E429" s="19" t="s">
        <v>46</v>
      </c>
      <c r="F429" s="19">
        <v>155.57</v>
      </c>
      <c r="G429" s="19">
        <v>506.8</v>
      </c>
      <c r="H429" s="19">
        <v>1514</v>
      </c>
      <c r="I429" s="19">
        <v>3933.8</v>
      </c>
      <c r="J429" s="19">
        <v>8011.2</v>
      </c>
      <c r="K429" s="19">
        <v>9386.2000000000007</v>
      </c>
      <c r="L429" s="19">
        <v>11946</v>
      </c>
      <c r="M429" s="19">
        <v>14667</v>
      </c>
      <c r="N429" s="19">
        <v>17629</v>
      </c>
      <c r="O429" s="19">
        <v>20137</v>
      </c>
      <c r="P429" s="19">
        <v>23096</v>
      </c>
      <c r="Q429" s="19">
        <v>25821</v>
      </c>
      <c r="R429" s="19">
        <v>27887</v>
      </c>
      <c r="S429" s="19">
        <v>28767</v>
      </c>
      <c r="T429" s="19">
        <v>29408</v>
      </c>
      <c r="U429" s="19">
        <v>29921</v>
      </c>
      <c r="V429" s="19">
        <v>31329</v>
      </c>
      <c r="W429" s="19">
        <v>31986</v>
      </c>
      <c r="X429" s="19">
        <v>32234</v>
      </c>
      <c r="Y429" s="19">
        <v>32010</v>
      </c>
      <c r="Z429" s="19">
        <v>31591</v>
      </c>
      <c r="AA429" s="19">
        <v>31154</v>
      </c>
      <c r="AB429" s="19">
        <v>30460</v>
      </c>
      <c r="AC429" s="19">
        <v>29515</v>
      </c>
      <c r="AD429" s="19">
        <v>28541</v>
      </c>
      <c r="AE429" s="19">
        <v>28335</v>
      </c>
      <c r="AF429" s="19">
        <v>28021</v>
      </c>
      <c r="AG429" s="19">
        <v>27728</v>
      </c>
      <c r="AH429" s="19">
        <v>27477</v>
      </c>
      <c r="AI429" s="19">
        <v>27108</v>
      </c>
      <c r="AJ429" s="19">
        <v>26732</v>
      </c>
      <c r="AK429" s="19">
        <v>26414</v>
      </c>
      <c r="AL429" s="19">
        <v>25997</v>
      </c>
      <c r="AM429" s="19">
        <v>25575</v>
      </c>
      <c r="AN429" s="19">
        <v>25225</v>
      </c>
      <c r="AO429" s="19">
        <v>24812</v>
      </c>
    </row>
    <row r="430" spans="2:41" x14ac:dyDescent="0.3">
      <c r="B430" s="19">
        <v>8</v>
      </c>
      <c r="C430" s="19" t="s">
        <v>152</v>
      </c>
      <c r="D430" s="19" t="s">
        <v>153</v>
      </c>
      <c r="E430" s="19" t="s">
        <v>42</v>
      </c>
      <c r="F430" s="19">
        <v>39833</v>
      </c>
      <c r="G430" s="19">
        <v>115920</v>
      </c>
      <c r="H430" s="19">
        <v>253540</v>
      </c>
      <c r="I430" s="19">
        <v>469700</v>
      </c>
      <c r="J430" s="19">
        <v>781200</v>
      </c>
      <c r="K430" s="19">
        <v>1179700</v>
      </c>
      <c r="L430" s="19">
        <v>1712600</v>
      </c>
      <c r="M430" s="19">
        <v>2399000</v>
      </c>
      <c r="N430" s="19">
        <v>3039700</v>
      </c>
      <c r="O430" s="19">
        <v>3593900</v>
      </c>
      <c r="P430" s="19">
        <v>4016000</v>
      </c>
      <c r="Q430" s="19">
        <v>4868400</v>
      </c>
      <c r="R430" s="19">
        <v>5862700</v>
      </c>
      <c r="S430" s="19">
        <v>6402200</v>
      </c>
      <c r="T430" s="19">
        <v>7592800</v>
      </c>
      <c r="U430" s="19">
        <v>8184600</v>
      </c>
      <c r="V430" s="19">
        <v>8957400</v>
      </c>
      <c r="W430" s="19">
        <v>9496000</v>
      </c>
      <c r="X430" s="19">
        <v>10199000</v>
      </c>
      <c r="Y430" s="19">
        <v>10914000</v>
      </c>
      <c r="Z430" s="19">
        <v>11281000</v>
      </c>
      <c r="AA430" s="19">
        <v>11813000</v>
      </c>
      <c r="AB430" s="19">
        <v>12096000</v>
      </c>
      <c r="AC430" s="19">
        <v>12277000</v>
      </c>
      <c r="AD430" s="19">
        <v>12419000</v>
      </c>
      <c r="AE430" s="19">
        <v>12578000</v>
      </c>
      <c r="AF430" s="19">
        <v>12656000</v>
      </c>
      <c r="AG430" s="19">
        <v>12717000</v>
      </c>
      <c r="AH430" s="19">
        <v>12783000</v>
      </c>
      <c r="AI430" s="19">
        <v>12801000</v>
      </c>
      <c r="AJ430" s="19">
        <v>12821000</v>
      </c>
      <c r="AK430" s="19">
        <v>12869000</v>
      </c>
      <c r="AL430" s="19">
        <v>12881000</v>
      </c>
      <c r="AM430" s="19">
        <v>12895000</v>
      </c>
      <c r="AN430" s="19">
        <v>12939000</v>
      </c>
      <c r="AO430" s="19">
        <v>12956000</v>
      </c>
    </row>
    <row r="431" spans="2:41" x14ac:dyDescent="0.3">
      <c r="B431" s="19">
        <v>8</v>
      </c>
      <c r="C431" s="19" t="s">
        <v>152</v>
      </c>
      <c r="D431" s="19" t="s">
        <v>153</v>
      </c>
      <c r="E431" s="19" t="s">
        <v>44</v>
      </c>
      <c r="F431" s="19">
        <v>2322</v>
      </c>
      <c r="G431" s="19">
        <v>5489.2</v>
      </c>
      <c r="H431" s="19">
        <v>9650.4</v>
      </c>
      <c r="I431" s="19">
        <v>13720</v>
      </c>
      <c r="J431" s="19">
        <v>15963</v>
      </c>
      <c r="K431" s="19">
        <v>16739</v>
      </c>
      <c r="L431" s="19">
        <v>18164</v>
      </c>
      <c r="M431" s="19">
        <v>20927</v>
      </c>
      <c r="N431" s="19">
        <v>26295</v>
      </c>
      <c r="O431" s="19">
        <v>33390</v>
      </c>
      <c r="P431" s="19">
        <v>38314</v>
      </c>
      <c r="Q431" s="19">
        <v>46810</v>
      </c>
      <c r="R431" s="19">
        <v>60882</v>
      </c>
      <c r="S431" s="19">
        <v>147170</v>
      </c>
      <c r="T431" s="19">
        <v>183230</v>
      </c>
      <c r="U431" s="19">
        <v>201630</v>
      </c>
      <c r="V431" s="19">
        <v>204330</v>
      </c>
      <c r="W431" s="19">
        <v>201270</v>
      </c>
      <c r="X431" s="19">
        <v>199010</v>
      </c>
      <c r="Y431" s="19">
        <v>197220</v>
      </c>
      <c r="Z431" s="19">
        <v>196590</v>
      </c>
      <c r="AA431" s="19">
        <v>197030</v>
      </c>
      <c r="AB431" s="19">
        <v>198740</v>
      </c>
      <c r="AC431" s="19">
        <v>200320</v>
      </c>
      <c r="AD431" s="19">
        <v>202460</v>
      </c>
      <c r="AE431" s="19">
        <v>205130</v>
      </c>
      <c r="AF431" s="19">
        <v>208220</v>
      </c>
      <c r="AG431" s="19">
        <v>211820</v>
      </c>
      <c r="AH431" s="19">
        <v>215950</v>
      </c>
      <c r="AI431" s="19">
        <v>219860</v>
      </c>
      <c r="AJ431" s="19">
        <v>223070</v>
      </c>
      <c r="AK431" s="19">
        <v>226200</v>
      </c>
      <c r="AL431" s="19">
        <v>228930</v>
      </c>
      <c r="AM431" s="19">
        <v>231590</v>
      </c>
      <c r="AN431" s="19">
        <v>234410</v>
      </c>
      <c r="AO431" s="19">
        <v>237150</v>
      </c>
    </row>
    <row r="432" spans="2:41" x14ac:dyDescent="0.3">
      <c r="B432" s="19">
        <v>8</v>
      </c>
      <c r="C432" s="19" t="s">
        <v>152</v>
      </c>
      <c r="D432" s="19" t="s">
        <v>153</v>
      </c>
      <c r="E432" s="19" t="s">
        <v>45</v>
      </c>
      <c r="F432" s="19">
        <v>1951.9</v>
      </c>
      <c r="G432" s="19">
        <v>4195</v>
      </c>
      <c r="H432" s="19">
        <v>9176.2000000000007</v>
      </c>
      <c r="I432" s="19">
        <v>19325</v>
      </c>
      <c r="J432" s="19">
        <v>34427</v>
      </c>
      <c r="K432" s="19">
        <v>51936</v>
      </c>
      <c r="L432" s="19">
        <v>81407</v>
      </c>
      <c r="M432" s="19">
        <v>113680</v>
      </c>
      <c r="N432" s="19">
        <v>142430</v>
      </c>
      <c r="O432" s="19">
        <v>169200</v>
      </c>
      <c r="P432" s="19">
        <v>185670</v>
      </c>
      <c r="Q432" s="19">
        <v>247040</v>
      </c>
      <c r="R432" s="19">
        <v>329890</v>
      </c>
      <c r="S432" s="19">
        <v>406940</v>
      </c>
      <c r="T432" s="19">
        <v>476910</v>
      </c>
      <c r="U432" s="19">
        <v>543120</v>
      </c>
      <c r="V432" s="19">
        <v>609390</v>
      </c>
      <c r="W432" s="19">
        <v>667100</v>
      </c>
      <c r="X432" s="19">
        <v>720380</v>
      </c>
      <c r="Y432" s="19">
        <v>772380</v>
      </c>
      <c r="Z432" s="19">
        <v>814990</v>
      </c>
      <c r="AA432" s="19">
        <v>854040</v>
      </c>
      <c r="AB432" s="19">
        <v>891460</v>
      </c>
      <c r="AC432" s="19">
        <v>919500</v>
      </c>
      <c r="AD432" s="19">
        <v>943960</v>
      </c>
      <c r="AE432" s="19">
        <v>967690</v>
      </c>
      <c r="AF432" s="19">
        <v>983740</v>
      </c>
      <c r="AG432" s="19">
        <v>997730</v>
      </c>
      <c r="AH432" s="19">
        <v>1012800</v>
      </c>
      <c r="AI432" s="19">
        <v>1022500</v>
      </c>
      <c r="AJ432" s="19">
        <v>1031900</v>
      </c>
      <c r="AK432" s="19">
        <v>1044100</v>
      </c>
      <c r="AL432" s="19">
        <v>1052400</v>
      </c>
      <c r="AM432" s="19">
        <v>1060800</v>
      </c>
      <c r="AN432" s="19">
        <v>1072500</v>
      </c>
      <c r="AO432" s="19">
        <v>1081100</v>
      </c>
    </row>
    <row r="433" spans="2:41" x14ac:dyDescent="0.3">
      <c r="B433" s="19">
        <v>8</v>
      </c>
      <c r="C433" s="19" t="s">
        <v>152</v>
      </c>
      <c r="D433" s="19" t="s">
        <v>153</v>
      </c>
      <c r="E433" s="19" t="s">
        <v>46</v>
      </c>
      <c r="F433" s="19">
        <v>1030.4000000000001</v>
      </c>
      <c r="G433" s="19">
        <v>3636.7</v>
      </c>
      <c r="H433" s="19">
        <v>10915</v>
      </c>
      <c r="I433" s="19">
        <v>27432</v>
      </c>
      <c r="J433" s="19">
        <v>52455</v>
      </c>
      <c r="K433" s="19">
        <v>59717</v>
      </c>
      <c r="L433" s="19">
        <v>68399</v>
      </c>
      <c r="M433" s="19">
        <v>76042</v>
      </c>
      <c r="N433" s="19">
        <v>84914</v>
      </c>
      <c r="O433" s="19">
        <v>93126</v>
      </c>
      <c r="P433" s="19">
        <v>102260</v>
      </c>
      <c r="Q433" s="19">
        <v>102060</v>
      </c>
      <c r="R433" s="19">
        <v>100300</v>
      </c>
      <c r="S433" s="19">
        <v>324980</v>
      </c>
      <c r="T433" s="19">
        <v>278770</v>
      </c>
      <c r="U433" s="19">
        <v>243610</v>
      </c>
      <c r="V433" s="19">
        <v>257780</v>
      </c>
      <c r="W433" s="19">
        <v>232800</v>
      </c>
      <c r="X433" s="19">
        <v>202480</v>
      </c>
      <c r="Y433" s="19">
        <v>200050</v>
      </c>
      <c r="Z433" s="19">
        <v>180010</v>
      </c>
      <c r="AA433" s="19">
        <v>153160</v>
      </c>
      <c r="AB433" s="19">
        <v>144900</v>
      </c>
      <c r="AC433" s="19">
        <v>128110</v>
      </c>
      <c r="AD433" s="19">
        <v>109330</v>
      </c>
      <c r="AE433" s="19">
        <v>103930</v>
      </c>
      <c r="AF433" s="19">
        <v>94629</v>
      </c>
      <c r="AG433" s="19">
        <v>86455</v>
      </c>
      <c r="AH433" s="19">
        <v>84801</v>
      </c>
      <c r="AI433" s="19">
        <v>79233</v>
      </c>
      <c r="AJ433" s="19">
        <v>74259</v>
      </c>
      <c r="AK433" s="19">
        <v>73489</v>
      </c>
      <c r="AL433" s="19">
        <v>68812</v>
      </c>
      <c r="AM433" s="19">
        <v>64735</v>
      </c>
      <c r="AN433" s="19">
        <v>63878</v>
      </c>
      <c r="AO433" s="19">
        <v>59811</v>
      </c>
    </row>
    <row r="434" spans="2:41" x14ac:dyDescent="0.3">
      <c r="B434" s="19">
        <v>8</v>
      </c>
      <c r="C434" s="19" t="s">
        <v>152</v>
      </c>
      <c r="D434" s="19" t="s">
        <v>51</v>
      </c>
      <c r="E434" s="19" t="s">
        <v>42</v>
      </c>
      <c r="F434" s="19">
        <v>38234</v>
      </c>
      <c r="G434" s="19">
        <v>99555</v>
      </c>
      <c r="H434" s="19">
        <v>221500</v>
      </c>
      <c r="I434" s="19">
        <v>408250</v>
      </c>
      <c r="J434" s="19">
        <v>678770</v>
      </c>
      <c r="K434" s="19">
        <v>1060000</v>
      </c>
      <c r="L434" s="19">
        <v>1540000</v>
      </c>
      <c r="M434" s="19">
        <v>1979200</v>
      </c>
      <c r="N434" s="19">
        <v>2462900</v>
      </c>
      <c r="O434" s="19">
        <v>2889300</v>
      </c>
      <c r="P434" s="19">
        <v>3287800</v>
      </c>
      <c r="Q434" s="19">
        <v>3979700</v>
      </c>
      <c r="R434" s="19">
        <v>4881800</v>
      </c>
      <c r="S434" s="19">
        <v>5203300</v>
      </c>
      <c r="T434" s="19">
        <v>6069700</v>
      </c>
      <c r="U434" s="19">
        <v>6762400</v>
      </c>
      <c r="V434" s="19">
        <v>7620100</v>
      </c>
      <c r="W434" s="19">
        <v>8236100</v>
      </c>
      <c r="X434" s="19">
        <v>8797400</v>
      </c>
      <c r="Y434" s="19">
        <v>9278900</v>
      </c>
      <c r="Z434" s="19">
        <v>9675100</v>
      </c>
      <c r="AA434" s="19">
        <v>10046000</v>
      </c>
      <c r="AB434" s="19">
        <v>10348000</v>
      </c>
      <c r="AC434" s="19">
        <v>10554000</v>
      </c>
      <c r="AD434" s="19">
        <v>10718000</v>
      </c>
      <c r="AE434" s="19">
        <v>10897000</v>
      </c>
      <c r="AF434" s="19">
        <v>10996000</v>
      </c>
      <c r="AG434" s="19">
        <v>11072000</v>
      </c>
      <c r="AH434" s="19">
        <v>11377000</v>
      </c>
      <c r="AI434" s="19">
        <v>11409000</v>
      </c>
      <c r="AJ434" s="19">
        <v>11439000</v>
      </c>
      <c r="AK434" s="19">
        <v>11490000</v>
      </c>
      <c r="AL434" s="19">
        <v>11507000</v>
      </c>
      <c r="AM434" s="19">
        <v>11524000</v>
      </c>
      <c r="AN434" s="19">
        <v>11566000</v>
      </c>
      <c r="AO434" s="19">
        <v>11583000</v>
      </c>
    </row>
    <row r="435" spans="2:41" x14ac:dyDescent="0.3">
      <c r="B435" s="19">
        <v>8</v>
      </c>
      <c r="C435" s="19" t="s">
        <v>152</v>
      </c>
      <c r="D435" s="19" t="s">
        <v>51</v>
      </c>
      <c r="E435" s="19" t="s">
        <v>44</v>
      </c>
      <c r="F435" s="19">
        <v>1627.6</v>
      </c>
      <c r="G435" s="19">
        <v>3980</v>
      </c>
      <c r="H435" s="19">
        <v>7041.5</v>
      </c>
      <c r="I435" s="19">
        <v>10020</v>
      </c>
      <c r="J435" s="19">
        <v>11222</v>
      </c>
      <c r="K435" s="19">
        <v>10768</v>
      </c>
      <c r="L435" s="19">
        <v>10783</v>
      </c>
      <c r="M435" s="19">
        <v>11870</v>
      </c>
      <c r="N435" s="19">
        <v>15264</v>
      </c>
      <c r="O435" s="19">
        <v>19955</v>
      </c>
      <c r="P435" s="19">
        <v>23804</v>
      </c>
      <c r="Q435" s="19">
        <v>28408</v>
      </c>
      <c r="R435" s="19">
        <v>35834</v>
      </c>
      <c r="S435" s="19">
        <v>118060</v>
      </c>
      <c r="T435" s="19">
        <v>151570</v>
      </c>
      <c r="U435" s="19">
        <v>172080</v>
      </c>
      <c r="V435" s="19">
        <v>178120</v>
      </c>
      <c r="W435" s="19">
        <v>177520</v>
      </c>
      <c r="X435" s="19">
        <v>177320</v>
      </c>
      <c r="Y435" s="19">
        <v>177020</v>
      </c>
      <c r="Z435" s="19">
        <v>177560</v>
      </c>
      <c r="AA435" s="19">
        <v>179060</v>
      </c>
      <c r="AB435" s="19">
        <v>181560</v>
      </c>
      <c r="AC435" s="19">
        <v>183990</v>
      </c>
      <c r="AD435" s="19">
        <v>186740</v>
      </c>
      <c r="AE435" s="19">
        <v>189880</v>
      </c>
      <c r="AF435" s="19">
        <v>193380</v>
      </c>
      <c r="AG435" s="19">
        <v>197290</v>
      </c>
      <c r="AH435" s="19">
        <v>201590</v>
      </c>
      <c r="AI435" s="19">
        <v>205590</v>
      </c>
      <c r="AJ435" s="19">
        <v>208810</v>
      </c>
      <c r="AK435" s="19">
        <v>211860</v>
      </c>
      <c r="AL435" s="19">
        <v>214520</v>
      </c>
      <c r="AM435" s="19">
        <v>217120</v>
      </c>
      <c r="AN435" s="19">
        <v>219840</v>
      </c>
      <c r="AO435" s="19">
        <v>222480</v>
      </c>
    </row>
    <row r="436" spans="2:41" x14ac:dyDescent="0.3">
      <c r="B436" s="19">
        <v>8</v>
      </c>
      <c r="C436" s="19" t="s">
        <v>152</v>
      </c>
      <c r="D436" s="19" t="s">
        <v>51</v>
      </c>
      <c r="E436" s="19" t="s">
        <v>45</v>
      </c>
      <c r="F436" s="19">
        <v>1451.6</v>
      </c>
      <c r="G436" s="19">
        <v>3289.7</v>
      </c>
      <c r="H436" s="19">
        <v>8199.1</v>
      </c>
      <c r="I436" s="19">
        <v>18409</v>
      </c>
      <c r="J436" s="19">
        <v>33975</v>
      </c>
      <c r="K436" s="19">
        <v>51631</v>
      </c>
      <c r="L436" s="19">
        <v>81245</v>
      </c>
      <c r="M436" s="19">
        <v>113530</v>
      </c>
      <c r="N436" s="19">
        <v>141680</v>
      </c>
      <c r="O436" s="19">
        <v>167320</v>
      </c>
      <c r="P436" s="19">
        <v>182160</v>
      </c>
      <c r="Q436" s="19">
        <v>246870</v>
      </c>
      <c r="R436" s="19">
        <v>329890</v>
      </c>
      <c r="S436" s="19">
        <v>406940</v>
      </c>
      <c r="T436" s="19">
        <v>476910</v>
      </c>
      <c r="U436" s="19">
        <v>543120</v>
      </c>
      <c r="V436" s="19">
        <v>609390</v>
      </c>
      <c r="W436" s="19">
        <v>667100</v>
      </c>
      <c r="X436" s="19">
        <v>720380</v>
      </c>
      <c r="Y436" s="19">
        <v>772380</v>
      </c>
      <c r="Z436" s="19">
        <v>814990</v>
      </c>
      <c r="AA436" s="19">
        <v>854040</v>
      </c>
      <c r="AB436" s="19">
        <v>891460</v>
      </c>
      <c r="AC436" s="19">
        <v>919500</v>
      </c>
      <c r="AD436" s="19">
        <v>943960</v>
      </c>
      <c r="AE436" s="19">
        <v>967690</v>
      </c>
      <c r="AF436" s="19">
        <v>983740</v>
      </c>
      <c r="AG436" s="19">
        <v>997730</v>
      </c>
      <c r="AH436" s="19">
        <v>1012800</v>
      </c>
      <c r="AI436" s="19">
        <v>1022500</v>
      </c>
      <c r="AJ436" s="19">
        <v>1031900</v>
      </c>
      <c r="AK436" s="19">
        <v>1044100</v>
      </c>
      <c r="AL436" s="19">
        <v>1052400</v>
      </c>
      <c r="AM436" s="19">
        <v>1060800</v>
      </c>
      <c r="AN436" s="19">
        <v>1072500</v>
      </c>
      <c r="AO436" s="19">
        <v>1081100</v>
      </c>
    </row>
    <row r="437" spans="2:41" x14ac:dyDescent="0.3">
      <c r="B437" s="19">
        <v>8</v>
      </c>
      <c r="C437" s="19" t="s">
        <v>152</v>
      </c>
      <c r="D437" s="19" t="s">
        <v>51</v>
      </c>
      <c r="E437" s="19" t="s">
        <v>46</v>
      </c>
      <c r="F437" s="19">
        <v>695.21</v>
      </c>
      <c r="G437" s="19">
        <v>2611.6</v>
      </c>
      <c r="H437" s="19">
        <v>7942.1</v>
      </c>
      <c r="I437" s="19">
        <v>19661</v>
      </c>
      <c r="J437" s="19">
        <v>35783</v>
      </c>
      <c r="K437" s="19">
        <v>36390</v>
      </c>
      <c r="L437" s="19">
        <v>39738</v>
      </c>
      <c r="M437" s="19">
        <v>44144</v>
      </c>
      <c r="N437" s="19">
        <v>49842</v>
      </c>
      <c r="O437" s="19">
        <v>54990</v>
      </c>
      <c r="P437" s="19">
        <v>59828</v>
      </c>
      <c r="Q437" s="19">
        <v>57130</v>
      </c>
      <c r="R437" s="19">
        <v>53401</v>
      </c>
      <c r="S437" s="19">
        <v>243550</v>
      </c>
      <c r="T437" s="19">
        <v>212910</v>
      </c>
      <c r="U437" s="19">
        <v>190880</v>
      </c>
      <c r="V437" s="19">
        <v>206930</v>
      </c>
      <c r="W437" s="19">
        <v>186350</v>
      </c>
      <c r="X437" s="19">
        <v>161200</v>
      </c>
      <c r="Y437" s="19">
        <v>161040</v>
      </c>
      <c r="Z437" s="19">
        <v>144940</v>
      </c>
      <c r="AA437" s="19">
        <v>122480</v>
      </c>
      <c r="AB437" s="19">
        <v>116340</v>
      </c>
      <c r="AC437" s="19">
        <v>102300</v>
      </c>
      <c r="AD437" s="19">
        <v>86182</v>
      </c>
      <c r="AE437" s="19">
        <v>81910</v>
      </c>
      <c r="AF437" s="19">
        <v>74016</v>
      </c>
      <c r="AG437" s="19">
        <v>66972</v>
      </c>
      <c r="AH437" s="19">
        <v>65621</v>
      </c>
      <c r="AI437" s="19">
        <v>60729</v>
      </c>
      <c r="AJ437" s="19">
        <v>56304</v>
      </c>
      <c r="AK437" s="19">
        <v>55562</v>
      </c>
      <c r="AL437" s="19">
        <v>51337</v>
      </c>
      <c r="AM437" s="19">
        <v>47626</v>
      </c>
      <c r="AN437" s="19">
        <v>46745</v>
      </c>
      <c r="AO437" s="19">
        <v>43017</v>
      </c>
    </row>
    <row r="438" spans="2:41" x14ac:dyDescent="0.3">
      <c r="B438" s="19">
        <v>8</v>
      </c>
      <c r="C438" s="19" t="s">
        <v>152</v>
      </c>
      <c r="D438" s="19" t="s">
        <v>52</v>
      </c>
      <c r="E438" s="19" t="s">
        <v>42</v>
      </c>
      <c r="F438" s="19">
        <v>24421</v>
      </c>
      <c r="G438" s="19">
        <v>59190</v>
      </c>
      <c r="H438" s="19">
        <v>129240</v>
      </c>
      <c r="I438" s="19">
        <v>249580</v>
      </c>
      <c r="J438" s="19">
        <v>412240</v>
      </c>
      <c r="K438" s="19">
        <v>661620</v>
      </c>
      <c r="L438" s="19">
        <v>968300</v>
      </c>
      <c r="M438" s="19">
        <v>1269400</v>
      </c>
      <c r="N438" s="19">
        <v>1567700</v>
      </c>
      <c r="O438" s="19">
        <v>1885300</v>
      </c>
      <c r="P438" s="19">
        <v>2151600</v>
      </c>
      <c r="Q438" s="19">
        <v>2603600</v>
      </c>
      <c r="R438" s="19">
        <v>3075300</v>
      </c>
      <c r="S438" s="19">
        <v>3502800</v>
      </c>
      <c r="T438" s="19">
        <v>3961900</v>
      </c>
      <c r="U438" s="19">
        <v>4425300</v>
      </c>
      <c r="V438" s="19">
        <v>4883800</v>
      </c>
      <c r="W438" s="19">
        <v>5382400</v>
      </c>
      <c r="X438" s="19">
        <v>5837500</v>
      </c>
      <c r="Y438" s="19">
        <v>6300900</v>
      </c>
      <c r="Z438" s="19">
        <v>6626700</v>
      </c>
      <c r="AA438" s="19">
        <v>6928500</v>
      </c>
      <c r="AB438" s="19">
        <v>7234700</v>
      </c>
      <c r="AC438" s="19">
        <v>7413500</v>
      </c>
      <c r="AD438" s="19">
        <v>7692300</v>
      </c>
      <c r="AE438" s="19">
        <v>7835200</v>
      </c>
      <c r="AF438" s="19">
        <v>7915200</v>
      </c>
      <c r="AG438" s="19">
        <v>7973000</v>
      </c>
      <c r="AH438" s="19">
        <v>8024300</v>
      </c>
      <c r="AI438" s="19">
        <v>8040900</v>
      </c>
      <c r="AJ438" s="19">
        <v>8060300</v>
      </c>
      <c r="AK438" s="19">
        <v>8095300</v>
      </c>
      <c r="AL438" s="19">
        <v>8109100</v>
      </c>
      <c r="AM438" s="19">
        <v>8122700</v>
      </c>
      <c r="AN438" s="19">
        <v>8153800</v>
      </c>
      <c r="AO438" s="19">
        <v>8168300</v>
      </c>
    </row>
    <row r="439" spans="2:41" x14ac:dyDescent="0.3">
      <c r="B439" s="19">
        <v>8</v>
      </c>
      <c r="C439" s="19" t="s">
        <v>152</v>
      </c>
      <c r="D439" s="19" t="s">
        <v>52</v>
      </c>
      <c r="E439" s="19" t="s">
        <v>44</v>
      </c>
      <c r="F439" s="19">
        <v>687.07</v>
      </c>
      <c r="G439" s="19">
        <v>1571.7</v>
      </c>
      <c r="H439" s="19">
        <v>2874.9</v>
      </c>
      <c r="I439" s="19">
        <v>4411.1000000000004</v>
      </c>
      <c r="J439" s="19">
        <v>5877</v>
      </c>
      <c r="K439" s="19">
        <v>6665.5</v>
      </c>
      <c r="L439" s="19">
        <v>7770</v>
      </c>
      <c r="M439" s="19">
        <v>8902.4</v>
      </c>
      <c r="N439" s="19">
        <v>10928</v>
      </c>
      <c r="O439" s="19">
        <v>13220</v>
      </c>
      <c r="P439" s="19">
        <v>16224</v>
      </c>
      <c r="Q439" s="19">
        <v>18016</v>
      </c>
      <c r="R439" s="19">
        <v>19885</v>
      </c>
      <c r="S439" s="19">
        <v>20483</v>
      </c>
      <c r="T439" s="19">
        <v>21325</v>
      </c>
      <c r="U439" s="19">
        <v>21533</v>
      </c>
      <c r="V439" s="19">
        <v>21612</v>
      </c>
      <c r="W439" s="19">
        <v>22096</v>
      </c>
      <c r="X439" s="19">
        <v>22326</v>
      </c>
      <c r="Y439" s="19">
        <v>22180</v>
      </c>
      <c r="Z439" s="19">
        <v>21862</v>
      </c>
      <c r="AA439" s="19">
        <v>21559</v>
      </c>
      <c r="AB439" s="19">
        <v>21099</v>
      </c>
      <c r="AC439" s="19">
        <v>20532</v>
      </c>
      <c r="AD439" s="19">
        <v>19944</v>
      </c>
      <c r="AE439" s="19">
        <v>19815</v>
      </c>
      <c r="AF439" s="19">
        <v>19673</v>
      </c>
      <c r="AG439" s="19">
        <v>19549</v>
      </c>
      <c r="AH439" s="19">
        <v>19457</v>
      </c>
      <c r="AI439" s="19">
        <v>19365</v>
      </c>
      <c r="AJ439" s="19">
        <v>19343</v>
      </c>
      <c r="AK439" s="19">
        <v>19373</v>
      </c>
      <c r="AL439" s="19">
        <v>19405</v>
      </c>
      <c r="AM439" s="19">
        <v>19450</v>
      </c>
      <c r="AN439" s="19">
        <v>19517</v>
      </c>
      <c r="AO439" s="19">
        <v>19565</v>
      </c>
    </row>
    <row r="440" spans="2:41" x14ac:dyDescent="0.3">
      <c r="B440" s="19">
        <v>8</v>
      </c>
      <c r="C440" s="19" t="s">
        <v>152</v>
      </c>
      <c r="D440" s="19" t="s">
        <v>52</v>
      </c>
      <c r="E440" s="19" t="s">
        <v>45</v>
      </c>
      <c r="F440" s="19">
        <v>613.65</v>
      </c>
      <c r="G440" s="19">
        <v>1506.2</v>
      </c>
      <c r="H440" s="19">
        <v>3818.1</v>
      </c>
      <c r="I440" s="19">
        <v>8359</v>
      </c>
      <c r="J440" s="19">
        <v>14870</v>
      </c>
      <c r="K440" s="19">
        <v>21976</v>
      </c>
      <c r="L440" s="19">
        <v>33901</v>
      </c>
      <c r="M440" s="19">
        <v>47324</v>
      </c>
      <c r="N440" s="19">
        <v>59713</v>
      </c>
      <c r="O440" s="19">
        <v>70797</v>
      </c>
      <c r="P440" s="19">
        <v>78917</v>
      </c>
      <c r="Q440" s="19">
        <v>102440</v>
      </c>
      <c r="R440" s="19">
        <v>128200</v>
      </c>
      <c r="S440" s="19">
        <v>155410</v>
      </c>
      <c r="T440" s="19">
        <v>184860</v>
      </c>
      <c r="U440" s="19">
        <v>214060</v>
      </c>
      <c r="V440" s="19">
        <v>242610</v>
      </c>
      <c r="W440" s="19">
        <v>273730</v>
      </c>
      <c r="X440" s="19">
        <v>303470</v>
      </c>
      <c r="Y440" s="19">
        <v>329520</v>
      </c>
      <c r="Z440" s="19">
        <v>352460</v>
      </c>
      <c r="AA440" s="19">
        <v>374210</v>
      </c>
      <c r="AB440" s="19">
        <v>392790</v>
      </c>
      <c r="AC440" s="19">
        <v>407650</v>
      </c>
      <c r="AD440" s="19">
        <v>420900</v>
      </c>
      <c r="AE440" s="19">
        <v>432250</v>
      </c>
      <c r="AF440" s="19">
        <v>440050</v>
      </c>
      <c r="AG440" s="19">
        <v>446630</v>
      </c>
      <c r="AH440" s="19">
        <v>452960</v>
      </c>
      <c r="AI440" s="19">
        <v>457120</v>
      </c>
      <c r="AJ440" s="19">
        <v>461330</v>
      </c>
      <c r="AK440" s="19">
        <v>466590</v>
      </c>
      <c r="AL440" s="19">
        <v>470440</v>
      </c>
      <c r="AM440" s="19">
        <v>474300</v>
      </c>
      <c r="AN440" s="19">
        <v>479410</v>
      </c>
      <c r="AO440" s="19">
        <v>483430</v>
      </c>
    </row>
    <row r="441" spans="2:41" x14ac:dyDescent="0.3">
      <c r="B441" s="19">
        <v>8</v>
      </c>
      <c r="C441" s="19" t="s">
        <v>152</v>
      </c>
      <c r="D441" s="19" t="s">
        <v>52</v>
      </c>
      <c r="E441" s="19" t="s">
        <v>46</v>
      </c>
      <c r="F441" s="19">
        <v>162.46</v>
      </c>
      <c r="G441" s="19">
        <v>527.38</v>
      </c>
      <c r="H441" s="19">
        <v>1514.3</v>
      </c>
      <c r="I441" s="19">
        <v>3786.3</v>
      </c>
      <c r="J441" s="19">
        <v>7575.2</v>
      </c>
      <c r="K441" s="19">
        <v>8111.8</v>
      </c>
      <c r="L441" s="19">
        <v>10333</v>
      </c>
      <c r="M441" s="19">
        <v>12892</v>
      </c>
      <c r="N441" s="19">
        <v>15386</v>
      </c>
      <c r="O441" s="19">
        <v>17403</v>
      </c>
      <c r="P441" s="19">
        <v>19803</v>
      </c>
      <c r="Q441" s="19">
        <v>22452</v>
      </c>
      <c r="R441" s="19">
        <v>24727</v>
      </c>
      <c r="S441" s="19">
        <v>26328</v>
      </c>
      <c r="T441" s="19">
        <v>27966</v>
      </c>
      <c r="U441" s="19">
        <v>29598</v>
      </c>
      <c r="V441" s="19">
        <v>31838</v>
      </c>
      <c r="W441" s="19">
        <v>33426</v>
      </c>
      <c r="X441" s="19">
        <v>34560</v>
      </c>
      <c r="Y441" s="19">
        <v>35104</v>
      </c>
      <c r="Z441" s="19">
        <v>35300</v>
      </c>
      <c r="AA441" s="19">
        <v>35356</v>
      </c>
      <c r="AB441" s="19">
        <v>34948</v>
      </c>
      <c r="AC441" s="19">
        <v>34070</v>
      </c>
      <c r="AD441" s="19">
        <v>33010</v>
      </c>
      <c r="AE441" s="19">
        <v>32986</v>
      </c>
      <c r="AF441" s="19">
        <v>32750</v>
      </c>
      <c r="AG441" s="19">
        <v>32467</v>
      </c>
      <c r="AH441" s="19">
        <v>32172</v>
      </c>
      <c r="AI441" s="19">
        <v>31694</v>
      </c>
      <c r="AJ441" s="19">
        <v>31174</v>
      </c>
      <c r="AK441" s="19">
        <v>30693</v>
      </c>
      <c r="AL441" s="19">
        <v>30081</v>
      </c>
      <c r="AM441" s="19">
        <v>29451</v>
      </c>
      <c r="AN441" s="19">
        <v>28894</v>
      </c>
      <c r="AO441" s="19">
        <v>28262</v>
      </c>
    </row>
    <row r="442" spans="2:41" x14ac:dyDescent="0.3">
      <c r="B442" s="19">
        <v>8</v>
      </c>
      <c r="C442" s="19" t="s">
        <v>152</v>
      </c>
      <c r="D442" s="19" t="s">
        <v>53</v>
      </c>
      <c r="E442" s="19" t="s">
        <v>42</v>
      </c>
      <c r="F442" s="19">
        <v>39833</v>
      </c>
      <c r="G442" s="19">
        <v>115920</v>
      </c>
      <c r="H442" s="19">
        <v>253540</v>
      </c>
      <c r="I442" s="19">
        <v>469700</v>
      </c>
      <c r="J442" s="19">
        <v>781200</v>
      </c>
      <c r="K442" s="19">
        <v>1179700</v>
      </c>
      <c r="L442" s="19">
        <v>1712600</v>
      </c>
      <c r="M442" s="19">
        <v>2399000</v>
      </c>
      <c r="N442" s="19">
        <v>3039700</v>
      </c>
      <c r="O442" s="19">
        <v>3593900</v>
      </c>
      <c r="P442" s="19">
        <v>4016000</v>
      </c>
      <c r="Q442" s="19">
        <v>4868400</v>
      </c>
      <c r="R442" s="19">
        <v>5862700</v>
      </c>
      <c r="S442" s="19">
        <v>6402200</v>
      </c>
      <c r="T442" s="19">
        <v>7592800</v>
      </c>
      <c r="U442" s="19">
        <v>8184600</v>
      </c>
      <c r="V442" s="19">
        <v>8957400</v>
      </c>
      <c r="W442" s="19">
        <v>9496000</v>
      </c>
      <c r="X442" s="19">
        <v>10199000</v>
      </c>
      <c r="Y442" s="19">
        <v>10914000</v>
      </c>
      <c r="Z442" s="19">
        <v>11281000</v>
      </c>
      <c r="AA442" s="19">
        <v>11813000</v>
      </c>
      <c r="AB442" s="19">
        <v>12096000</v>
      </c>
      <c r="AC442" s="19">
        <v>12277000</v>
      </c>
      <c r="AD442" s="19">
        <v>12419000</v>
      </c>
      <c r="AE442" s="19">
        <v>12578000</v>
      </c>
      <c r="AF442" s="19">
        <v>12656000</v>
      </c>
      <c r="AG442" s="19">
        <v>12717000</v>
      </c>
      <c r="AH442" s="19">
        <v>12783000</v>
      </c>
      <c r="AI442" s="19">
        <v>12801000</v>
      </c>
      <c r="AJ442" s="19">
        <v>12821000</v>
      </c>
      <c r="AK442" s="19">
        <v>12869000</v>
      </c>
      <c r="AL442" s="19">
        <v>12881000</v>
      </c>
      <c r="AM442" s="19">
        <v>12895000</v>
      </c>
      <c r="AN442" s="19">
        <v>12939000</v>
      </c>
      <c r="AO442" s="19">
        <v>12956000</v>
      </c>
    </row>
    <row r="443" spans="2:41" x14ac:dyDescent="0.3">
      <c r="B443" s="19">
        <v>8</v>
      </c>
      <c r="C443" s="19" t="s">
        <v>152</v>
      </c>
      <c r="D443" s="19" t="s">
        <v>53</v>
      </c>
      <c r="E443" s="19" t="s">
        <v>44</v>
      </c>
      <c r="F443" s="19">
        <v>2322</v>
      </c>
      <c r="G443" s="19">
        <v>5489.2</v>
      </c>
      <c r="H443" s="19">
        <v>9650.4</v>
      </c>
      <c r="I443" s="19">
        <v>13720</v>
      </c>
      <c r="J443" s="19">
        <v>15963</v>
      </c>
      <c r="K443" s="19">
        <v>16739</v>
      </c>
      <c r="L443" s="19">
        <v>18164</v>
      </c>
      <c r="M443" s="19">
        <v>20927</v>
      </c>
      <c r="N443" s="19">
        <v>26295</v>
      </c>
      <c r="O443" s="19">
        <v>33390</v>
      </c>
      <c r="P443" s="19">
        <v>38314</v>
      </c>
      <c r="Q443" s="19">
        <v>46810</v>
      </c>
      <c r="R443" s="19">
        <v>60882</v>
      </c>
      <c r="S443" s="19">
        <v>147170</v>
      </c>
      <c r="T443" s="19">
        <v>183230</v>
      </c>
      <c r="U443" s="19">
        <v>201630</v>
      </c>
      <c r="V443" s="19">
        <v>204330</v>
      </c>
      <c r="W443" s="19">
        <v>201270</v>
      </c>
      <c r="X443" s="19">
        <v>199010</v>
      </c>
      <c r="Y443" s="19">
        <v>197220</v>
      </c>
      <c r="Z443" s="19">
        <v>196590</v>
      </c>
      <c r="AA443" s="19">
        <v>197030</v>
      </c>
      <c r="AB443" s="19">
        <v>198740</v>
      </c>
      <c r="AC443" s="19">
        <v>200320</v>
      </c>
      <c r="AD443" s="19">
        <v>202460</v>
      </c>
      <c r="AE443" s="19">
        <v>205130</v>
      </c>
      <c r="AF443" s="19">
        <v>208220</v>
      </c>
      <c r="AG443" s="19">
        <v>211820</v>
      </c>
      <c r="AH443" s="19">
        <v>215950</v>
      </c>
      <c r="AI443" s="19">
        <v>219860</v>
      </c>
      <c r="AJ443" s="19">
        <v>223070</v>
      </c>
      <c r="AK443" s="19">
        <v>226200</v>
      </c>
      <c r="AL443" s="19">
        <v>228930</v>
      </c>
      <c r="AM443" s="19">
        <v>231590</v>
      </c>
      <c r="AN443" s="19">
        <v>234410</v>
      </c>
      <c r="AO443" s="19">
        <v>237150</v>
      </c>
    </row>
    <row r="444" spans="2:41" x14ac:dyDescent="0.3">
      <c r="B444" s="19">
        <v>8</v>
      </c>
      <c r="C444" s="19" t="s">
        <v>152</v>
      </c>
      <c r="D444" s="19" t="s">
        <v>53</v>
      </c>
      <c r="E444" s="19" t="s">
        <v>45</v>
      </c>
      <c r="F444" s="19">
        <v>1951.9</v>
      </c>
      <c r="G444" s="19">
        <v>4195</v>
      </c>
      <c r="H444" s="19">
        <v>9176.2000000000007</v>
      </c>
      <c r="I444" s="19">
        <v>19325</v>
      </c>
      <c r="J444" s="19">
        <v>34427</v>
      </c>
      <c r="K444" s="19">
        <v>51936</v>
      </c>
      <c r="L444" s="19">
        <v>81407</v>
      </c>
      <c r="M444" s="19">
        <v>113680</v>
      </c>
      <c r="N444" s="19">
        <v>142430</v>
      </c>
      <c r="O444" s="19">
        <v>169200</v>
      </c>
      <c r="P444" s="19">
        <v>185670</v>
      </c>
      <c r="Q444" s="19">
        <v>247040</v>
      </c>
      <c r="R444" s="19">
        <v>329890</v>
      </c>
      <c r="S444" s="19">
        <v>406940</v>
      </c>
      <c r="T444" s="19">
        <v>476910</v>
      </c>
      <c r="U444" s="19">
        <v>543120</v>
      </c>
      <c r="V444" s="19">
        <v>609390</v>
      </c>
      <c r="W444" s="19">
        <v>667100</v>
      </c>
      <c r="X444" s="19">
        <v>720380</v>
      </c>
      <c r="Y444" s="19">
        <v>772380</v>
      </c>
      <c r="Z444" s="19">
        <v>814990</v>
      </c>
      <c r="AA444" s="19">
        <v>854040</v>
      </c>
      <c r="AB444" s="19">
        <v>891460</v>
      </c>
      <c r="AC444" s="19">
        <v>919500</v>
      </c>
      <c r="AD444" s="19">
        <v>943960</v>
      </c>
      <c r="AE444" s="19">
        <v>967690</v>
      </c>
      <c r="AF444" s="19">
        <v>983740</v>
      </c>
      <c r="AG444" s="19">
        <v>997730</v>
      </c>
      <c r="AH444" s="19">
        <v>1012800</v>
      </c>
      <c r="AI444" s="19">
        <v>1022500</v>
      </c>
      <c r="AJ444" s="19">
        <v>1031900</v>
      </c>
      <c r="AK444" s="19">
        <v>1044100</v>
      </c>
      <c r="AL444" s="19">
        <v>1052400</v>
      </c>
      <c r="AM444" s="19">
        <v>1060800</v>
      </c>
      <c r="AN444" s="19">
        <v>1072500</v>
      </c>
      <c r="AO444" s="19">
        <v>1081100</v>
      </c>
    </row>
    <row r="445" spans="2:41" x14ac:dyDescent="0.3">
      <c r="B445" s="19">
        <v>8</v>
      </c>
      <c r="C445" s="19" t="s">
        <v>152</v>
      </c>
      <c r="D445" s="19" t="s">
        <v>53</v>
      </c>
      <c r="E445" s="19" t="s">
        <v>46</v>
      </c>
      <c r="F445" s="19">
        <v>1030.4000000000001</v>
      </c>
      <c r="G445" s="19">
        <v>3636.7</v>
      </c>
      <c r="H445" s="19">
        <v>10915</v>
      </c>
      <c r="I445" s="19">
        <v>27432</v>
      </c>
      <c r="J445" s="19">
        <v>52455</v>
      </c>
      <c r="K445" s="19">
        <v>59717</v>
      </c>
      <c r="L445" s="19">
        <v>68399</v>
      </c>
      <c r="M445" s="19">
        <v>76042</v>
      </c>
      <c r="N445" s="19">
        <v>84914</v>
      </c>
      <c r="O445" s="19">
        <v>93126</v>
      </c>
      <c r="P445" s="19">
        <v>102260</v>
      </c>
      <c r="Q445" s="19">
        <v>102060</v>
      </c>
      <c r="R445" s="19">
        <v>100300</v>
      </c>
      <c r="S445" s="19">
        <v>324980</v>
      </c>
      <c r="T445" s="19">
        <v>278770</v>
      </c>
      <c r="U445" s="19">
        <v>243610</v>
      </c>
      <c r="V445" s="19">
        <v>257780</v>
      </c>
      <c r="W445" s="19">
        <v>232800</v>
      </c>
      <c r="X445" s="19">
        <v>202480</v>
      </c>
      <c r="Y445" s="19">
        <v>200050</v>
      </c>
      <c r="Z445" s="19">
        <v>180010</v>
      </c>
      <c r="AA445" s="19">
        <v>153160</v>
      </c>
      <c r="AB445" s="19">
        <v>144900</v>
      </c>
      <c r="AC445" s="19">
        <v>128110</v>
      </c>
      <c r="AD445" s="19">
        <v>109330</v>
      </c>
      <c r="AE445" s="19">
        <v>103930</v>
      </c>
      <c r="AF445" s="19">
        <v>94629</v>
      </c>
      <c r="AG445" s="19">
        <v>86455</v>
      </c>
      <c r="AH445" s="19">
        <v>84801</v>
      </c>
      <c r="AI445" s="19">
        <v>79233</v>
      </c>
      <c r="AJ445" s="19">
        <v>74259</v>
      </c>
      <c r="AK445" s="19">
        <v>73489</v>
      </c>
      <c r="AL445" s="19">
        <v>68812</v>
      </c>
      <c r="AM445" s="19">
        <v>64735</v>
      </c>
      <c r="AN445" s="19">
        <v>63878</v>
      </c>
      <c r="AO445" s="19">
        <v>59811</v>
      </c>
    </row>
    <row r="446" spans="2:41" x14ac:dyDescent="0.3">
      <c r="B446" s="19">
        <v>8</v>
      </c>
      <c r="C446" s="19" t="s">
        <v>152</v>
      </c>
      <c r="D446" s="19" t="s">
        <v>54</v>
      </c>
      <c r="E446" s="19" t="s">
        <v>42</v>
      </c>
      <c r="F446" s="19">
        <v>27148</v>
      </c>
      <c r="G446" s="19">
        <v>66111</v>
      </c>
      <c r="H446" s="19">
        <v>144280</v>
      </c>
      <c r="I446" s="19">
        <v>277270</v>
      </c>
      <c r="J446" s="19">
        <v>451820</v>
      </c>
      <c r="K446" s="19">
        <v>745360</v>
      </c>
      <c r="L446" s="19">
        <v>1128200</v>
      </c>
      <c r="M446" s="19">
        <v>1588400</v>
      </c>
      <c r="N446" s="19">
        <v>1961000</v>
      </c>
      <c r="O446" s="19">
        <v>2361600</v>
      </c>
      <c r="P446" s="19">
        <v>2687500</v>
      </c>
      <c r="Q446" s="19">
        <v>3274200</v>
      </c>
      <c r="R446" s="19">
        <v>3825000</v>
      </c>
      <c r="S446" s="19">
        <v>4294000</v>
      </c>
      <c r="T446" s="19">
        <v>4818600</v>
      </c>
      <c r="U446" s="19">
        <v>5497000</v>
      </c>
      <c r="V446" s="19">
        <v>5999900</v>
      </c>
      <c r="W446" s="19">
        <v>6576800</v>
      </c>
      <c r="X446" s="19">
        <v>7061400</v>
      </c>
      <c r="Y446" s="19">
        <v>7434700</v>
      </c>
      <c r="Z446" s="19">
        <v>7729200</v>
      </c>
      <c r="AA446" s="19">
        <v>7999500</v>
      </c>
      <c r="AB446" s="19">
        <v>8201600</v>
      </c>
      <c r="AC446" s="19">
        <v>8333300</v>
      </c>
      <c r="AD446" s="19">
        <v>8619500</v>
      </c>
      <c r="AE446" s="19">
        <v>8733600</v>
      </c>
      <c r="AF446" s="19">
        <v>8785700</v>
      </c>
      <c r="AG446" s="19">
        <v>8821300</v>
      </c>
      <c r="AH446" s="19">
        <v>8856600</v>
      </c>
      <c r="AI446" s="19">
        <v>8950800</v>
      </c>
      <c r="AJ446" s="19">
        <v>8961500</v>
      </c>
      <c r="AK446" s="19">
        <v>8992600</v>
      </c>
      <c r="AL446" s="19">
        <v>9001600</v>
      </c>
      <c r="AM446" s="19">
        <v>9011900</v>
      </c>
      <c r="AN446" s="19">
        <v>9043000</v>
      </c>
      <c r="AO446" s="19">
        <v>9056100</v>
      </c>
    </row>
    <row r="447" spans="2:41" x14ac:dyDescent="0.3">
      <c r="B447" s="19">
        <v>8</v>
      </c>
      <c r="C447" s="19" t="s">
        <v>152</v>
      </c>
      <c r="D447" s="19" t="s">
        <v>54</v>
      </c>
      <c r="E447" s="19" t="s">
        <v>44</v>
      </c>
      <c r="F447" s="19">
        <v>860.92</v>
      </c>
      <c r="G447" s="19">
        <v>1923</v>
      </c>
      <c r="H447" s="19">
        <v>3592.9</v>
      </c>
      <c r="I447" s="19">
        <v>5821.2</v>
      </c>
      <c r="J447" s="19">
        <v>8152.1</v>
      </c>
      <c r="K447" s="19">
        <v>11353</v>
      </c>
      <c r="L447" s="19">
        <v>14026</v>
      </c>
      <c r="M447" s="19">
        <v>16249</v>
      </c>
      <c r="N447" s="19">
        <v>19816</v>
      </c>
      <c r="O447" s="19">
        <v>23999</v>
      </c>
      <c r="P447" s="19">
        <v>29515</v>
      </c>
      <c r="Q447" s="19">
        <v>32195</v>
      </c>
      <c r="R447" s="19">
        <v>34932</v>
      </c>
      <c r="S447" s="19">
        <v>34981</v>
      </c>
      <c r="T447" s="19">
        <v>35426</v>
      </c>
      <c r="U447" s="19">
        <v>35333</v>
      </c>
      <c r="V447" s="19">
        <v>34934</v>
      </c>
      <c r="W447" s="19">
        <v>35235</v>
      </c>
      <c r="X447" s="19">
        <v>35059</v>
      </c>
      <c r="Y447" s="19">
        <v>34162</v>
      </c>
      <c r="Z447" s="19">
        <v>32975</v>
      </c>
      <c r="AA447" s="19">
        <v>31818</v>
      </c>
      <c r="AB447" s="19">
        <v>30525</v>
      </c>
      <c r="AC447" s="19">
        <v>29095</v>
      </c>
      <c r="AD447" s="19">
        <v>27625</v>
      </c>
      <c r="AE447" s="19">
        <v>26979</v>
      </c>
      <c r="AF447" s="19">
        <v>26389</v>
      </c>
      <c r="AG447" s="19">
        <v>25902</v>
      </c>
      <c r="AH447" s="19">
        <v>25532</v>
      </c>
      <c r="AI447" s="19">
        <v>25220</v>
      </c>
      <c r="AJ447" s="19">
        <v>25047</v>
      </c>
      <c r="AK447" s="19">
        <v>24982</v>
      </c>
      <c r="AL447" s="19">
        <v>24959</v>
      </c>
      <c r="AM447" s="19">
        <v>24986</v>
      </c>
      <c r="AN447" s="19">
        <v>25058</v>
      </c>
      <c r="AO447" s="19">
        <v>25109</v>
      </c>
    </row>
    <row r="448" spans="2:41" x14ac:dyDescent="0.3">
      <c r="B448" s="19">
        <v>8</v>
      </c>
      <c r="C448" s="19" t="s">
        <v>152</v>
      </c>
      <c r="D448" s="19" t="s">
        <v>54</v>
      </c>
      <c r="E448" s="19" t="s">
        <v>45</v>
      </c>
      <c r="F448" s="19">
        <v>613.65</v>
      </c>
      <c r="G448" s="19">
        <v>1506.2</v>
      </c>
      <c r="H448" s="19">
        <v>3818.1</v>
      </c>
      <c r="I448" s="19">
        <v>8359</v>
      </c>
      <c r="J448" s="19">
        <v>14870</v>
      </c>
      <c r="K448" s="19">
        <v>21976</v>
      </c>
      <c r="L448" s="19">
        <v>33901</v>
      </c>
      <c r="M448" s="19">
        <v>47324</v>
      </c>
      <c r="N448" s="19">
        <v>59713</v>
      </c>
      <c r="O448" s="19">
        <v>70797</v>
      </c>
      <c r="P448" s="19">
        <v>78917</v>
      </c>
      <c r="Q448" s="19">
        <v>102440</v>
      </c>
      <c r="R448" s="19">
        <v>128200</v>
      </c>
      <c r="S448" s="19">
        <v>155410</v>
      </c>
      <c r="T448" s="19">
        <v>184860</v>
      </c>
      <c r="U448" s="19">
        <v>214060</v>
      </c>
      <c r="V448" s="19">
        <v>242610</v>
      </c>
      <c r="W448" s="19">
        <v>273730</v>
      </c>
      <c r="X448" s="19">
        <v>303470</v>
      </c>
      <c r="Y448" s="19">
        <v>329520</v>
      </c>
      <c r="Z448" s="19">
        <v>352460</v>
      </c>
      <c r="AA448" s="19">
        <v>374210</v>
      </c>
      <c r="AB448" s="19">
        <v>392790</v>
      </c>
      <c r="AC448" s="19">
        <v>407650</v>
      </c>
      <c r="AD448" s="19">
        <v>420900</v>
      </c>
      <c r="AE448" s="19">
        <v>432250</v>
      </c>
      <c r="AF448" s="19">
        <v>440050</v>
      </c>
      <c r="AG448" s="19">
        <v>446630</v>
      </c>
      <c r="AH448" s="19">
        <v>452960</v>
      </c>
      <c r="AI448" s="19">
        <v>457120</v>
      </c>
      <c r="AJ448" s="19">
        <v>461330</v>
      </c>
      <c r="AK448" s="19">
        <v>466590</v>
      </c>
      <c r="AL448" s="19">
        <v>470440</v>
      </c>
      <c r="AM448" s="19">
        <v>474300</v>
      </c>
      <c r="AN448" s="19">
        <v>479410</v>
      </c>
      <c r="AO448" s="19">
        <v>483430</v>
      </c>
    </row>
    <row r="449" spans="2:41" x14ac:dyDescent="0.3">
      <c r="B449" s="19">
        <v>8</v>
      </c>
      <c r="C449" s="19" t="s">
        <v>152</v>
      </c>
      <c r="D449" s="19" t="s">
        <v>54</v>
      </c>
      <c r="E449" s="19" t="s">
        <v>46</v>
      </c>
      <c r="F449" s="19">
        <v>233.51</v>
      </c>
      <c r="G449" s="19">
        <v>760.77</v>
      </c>
      <c r="H449" s="19">
        <v>2273.1999999999998</v>
      </c>
      <c r="I449" s="19">
        <v>5928.9</v>
      </c>
      <c r="J449" s="19">
        <v>12126</v>
      </c>
      <c r="K449" s="19">
        <v>14268</v>
      </c>
      <c r="L449" s="19">
        <v>18244</v>
      </c>
      <c r="M449" s="19">
        <v>22476</v>
      </c>
      <c r="N449" s="19">
        <v>27074</v>
      </c>
      <c r="O449" s="19">
        <v>30972</v>
      </c>
      <c r="P449" s="19">
        <v>35514</v>
      </c>
      <c r="Q449" s="19">
        <v>39882</v>
      </c>
      <c r="R449" s="19">
        <v>43207</v>
      </c>
      <c r="S449" s="19">
        <v>44723</v>
      </c>
      <c r="T449" s="19">
        <v>45841</v>
      </c>
      <c r="U449" s="19">
        <v>46719</v>
      </c>
      <c r="V449" s="19">
        <v>48986</v>
      </c>
      <c r="W449" s="19">
        <v>50106</v>
      </c>
      <c r="X449" s="19">
        <v>50580</v>
      </c>
      <c r="Y449" s="19">
        <v>50299</v>
      </c>
      <c r="Z449" s="19">
        <v>49699</v>
      </c>
      <c r="AA449" s="19">
        <v>49061</v>
      </c>
      <c r="AB449" s="19">
        <v>48006</v>
      </c>
      <c r="AC449" s="19">
        <v>46547</v>
      </c>
      <c r="AD449" s="19">
        <v>45036</v>
      </c>
      <c r="AE449" s="19">
        <v>44715</v>
      </c>
      <c r="AF449" s="19">
        <v>44218</v>
      </c>
      <c r="AG449" s="19">
        <v>43750</v>
      </c>
      <c r="AH449" s="19">
        <v>43344</v>
      </c>
      <c r="AI449" s="19">
        <v>42748</v>
      </c>
      <c r="AJ449" s="19">
        <v>42141</v>
      </c>
      <c r="AK449" s="19">
        <v>41623</v>
      </c>
      <c r="AL449" s="19">
        <v>40948</v>
      </c>
      <c r="AM449" s="19">
        <v>40264</v>
      </c>
      <c r="AN449" s="19">
        <v>39695</v>
      </c>
      <c r="AO449" s="19">
        <v>39026</v>
      </c>
    </row>
    <row r="450" spans="2:41" x14ac:dyDescent="0.3">
      <c r="B450" s="19">
        <v>9</v>
      </c>
      <c r="C450" s="19" t="s">
        <v>152</v>
      </c>
      <c r="D450" s="19" t="s">
        <v>153</v>
      </c>
      <c r="E450" s="19" t="s">
        <v>42</v>
      </c>
      <c r="F450" s="19">
        <v>9544.9</v>
      </c>
      <c r="G450" s="19">
        <v>40828</v>
      </c>
      <c r="H450" s="19">
        <v>93025</v>
      </c>
      <c r="I450" s="19">
        <v>165330</v>
      </c>
      <c r="J450" s="19">
        <v>287240</v>
      </c>
      <c r="K450" s="19">
        <v>362500</v>
      </c>
      <c r="L450" s="19">
        <v>501050</v>
      </c>
      <c r="M450" s="19">
        <v>916250</v>
      </c>
      <c r="N450" s="19">
        <v>1258600</v>
      </c>
      <c r="O450" s="19">
        <v>1498800</v>
      </c>
      <c r="P450" s="19">
        <v>1652600</v>
      </c>
      <c r="Q450" s="19">
        <v>1952500</v>
      </c>
      <c r="R450" s="19">
        <v>2220400</v>
      </c>
      <c r="S450" s="19">
        <v>2423400</v>
      </c>
      <c r="T450" s="19">
        <v>3301400</v>
      </c>
      <c r="U450" s="19">
        <v>3323100</v>
      </c>
      <c r="V450" s="19">
        <v>3580200</v>
      </c>
      <c r="W450" s="19">
        <v>3601500</v>
      </c>
      <c r="X450" s="19">
        <v>3894000</v>
      </c>
      <c r="Y450" s="19">
        <v>4202800</v>
      </c>
      <c r="Z450" s="19">
        <v>4210700</v>
      </c>
      <c r="AA450" s="19">
        <v>4512000</v>
      </c>
      <c r="AB450" s="19">
        <v>4468000</v>
      </c>
      <c r="AC450" s="19">
        <v>4360800</v>
      </c>
      <c r="AD450" s="19">
        <v>4223500</v>
      </c>
      <c r="AE450" s="19">
        <v>4203000</v>
      </c>
      <c r="AF450" s="19">
        <v>4153100</v>
      </c>
      <c r="AG450" s="19">
        <v>4103000</v>
      </c>
      <c r="AH450" s="19">
        <v>4058400</v>
      </c>
      <c r="AI450" s="19">
        <v>4002100</v>
      </c>
      <c r="AJ450" s="19">
        <v>3949400</v>
      </c>
      <c r="AK450" s="19">
        <v>3906400</v>
      </c>
      <c r="AL450" s="19">
        <v>3857900</v>
      </c>
      <c r="AM450" s="19">
        <v>3805700</v>
      </c>
      <c r="AN450" s="19">
        <v>3763200</v>
      </c>
      <c r="AO450" s="19">
        <v>3712700</v>
      </c>
    </row>
    <row r="451" spans="2:41" x14ac:dyDescent="0.3">
      <c r="B451" s="19">
        <v>9</v>
      </c>
      <c r="C451" s="19" t="s">
        <v>152</v>
      </c>
      <c r="D451" s="19" t="s">
        <v>153</v>
      </c>
      <c r="E451" s="19" t="s">
        <v>44</v>
      </c>
      <c r="F451" s="19">
        <v>4942.6000000000004</v>
      </c>
      <c r="G451" s="19">
        <v>11690</v>
      </c>
      <c r="H451" s="19">
        <v>20549</v>
      </c>
      <c r="I451" s="19">
        <v>29216</v>
      </c>
      <c r="J451" s="19">
        <v>33992</v>
      </c>
      <c r="K451" s="19">
        <v>35629</v>
      </c>
      <c r="L451" s="19">
        <v>38563</v>
      </c>
      <c r="M451" s="19">
        <v>44297</v>
      </c>
      <c r="N451" s="19">
        <v>55400</v>
      </c>
      <c r="O451" s="19">
        <v>70103</v>
      </c>
      <c r="P451" s="19">
        <v>80178</v>
      </c>
      <c r="Q451" s="19">
        <v>98150</v>
      </c>
      <c r="R451" s="19">
        <v>128030</v>
      </c>
      <c r="S451" s="19">
        <v>311580</v>
      </c>
      <c r="T451" s="19">
        <v>388380</v>
      </c>
      <c r="U451" s="19">
        <v>427710</v>
      </c>
      <c r="V451" s="19">
        <v>433690</v>
      </c>
      <c r="W451" s="19">
        <v>427340</v>
      </c>
      <c r="X451" s="19">
        <v>422690</v>
      </c>
      <c r="Y451" s="19">
        <v>419030</v>
      </c>
      <c r="Z451" s="19">
        <v>417840</v>
      </c>
      <c r="AA451" s="19">
        <v>418910</v>
      </c>
      <c r="AB451" s="19">
        <v>422660</v>
      </c>
      <c r="AC451" s="19">
        <v>426110</v>
      </c>
      <c r="AD451" s="19">
        <v>430720</v>
      </c>
      <c r="AE451" s="19">
        <v>436480</v>
      </c>
      <c r="AF451" s="19">
        <v>443090</v>
      </c>
      <c r="AG451" s="19">
        <v>450790</v>
      </c>
      <c r="AH451" s="19">
        <v>459600</v>
      </c>
      <c r="AI451" s="19">
        <v>467930</v>
      </c>
      <c r="AJ451" s="19">
        <v>474770</v>
      </c>
      <c r="AK451" s="19">
        <v>481440</v>
      </c>
      <c r="AL451" s="19">
        <v>487250</v>
      </c>
      <c r="AM451" s="19">
        <v>492910</v>
      </c>
      <c r="AN451" s="19">
        <v>498920</v>
      </c>
      <c r="AO451" s="19">
        <v>504740</v>
      </c>
    </row>
    <row r="452" spans="2:41" x14ac:dyDescent="0.3">
      <c r="B452" s="19">
        <v>9</v>
      </c>
      <c r="C452" s="19" t="s">
        <v>152</v>
      </c>
      <c r="D452" s="19" t="s">
        <v>153</v>
      </c>
      <c r="E452" s="19" t="s">
        <v>45</v>
      </c>
      <c r="F452" s="19">
        <v>2286.8000000000002</v>
      </c>
      <c r="G452" s="19">
        <v>4914.8</v>
      </c>
      <c r="H452" s="19">
        <v>10751</v>
      </c>
      <c r="I452" s="19">
        <v>22641</v>
      </c>
      <c r="J452" s="19">
        <v>40334</v>
      </c>
      <c r="K452" s="19">
        <v>60847</v>
      </c>
      <c r="L452" s="19">
        <v>95375</v>
      </c>
      <c r="M452" s="19">
        <v>133180</v>
      </c>
      <c r="N452" s="19">
        <v>166870</v>
      </c>
      <c r="O452" s="19">
        <v>198230</v>
      </c>
      <c r="P452" s="19">
        <v>217530</v>
      </c>
      <c r="Q452" s="19">
        <v>289420</v>
      </c>
      <c r="R452" s="19">
        <v>386490</v>
      </c>
      <c r="S452" s="19">
        <v>476760</v>
      </c>
      <c r="T452" s="19">
        <v>558740</v>
      </c>
      <c r="U452" s="19">
        <v>636300</v>
      </c>
      <c r="V452" s="19">
        <v>713940</v>
      </c>
      <c r="W452" s="19">
        <v>781560</v>
      </c>
      <c r="X452" s="19">
        <v>843980</v>
      </c>
      <c r="Y452" s="19">
        <v>904900</v>
      </c>
      <c r="Z452" s="19">
        <v>954830</v>
      </c>
      <c r="AA452" s="19">
        <v>1000600</v>
      </c>
      <c r="AB452" s="19">
        <v>1044400</v>
      </c>
      <c r="AC452" s="19">
        <v>1077300</v>
      </c>
      <c r="AD452" s="19">
        <v>1105900</v>
      </c>
      <c r="AE452" s="19">
        <v>1133700</v>
      </c>
      <c r="AF452" s="19">
        <v>1152500</v>
      </c>
      <c r="AG452" s="19">
        <v>1168900</v>
      </c>
      <c r="AH452" s="19">
        <v>1186600</v>
      </c>
      <c r="AI452" s="19">
        <v>1197900</v>
      </c>
      <c r="AJ452" s="19">
        <v>1208900</v>
      </c>
      <c r="AK452" s="19">
        <v>1223300</v>
      </c>
      <c r="AL452" s="19">
        <v>1233000</v>
      </c>
      <c r="AM452" s="19">
        <v>1242800</v>
      </c>
      <c r="AN452" s="19">
        <v>1256500</v>
      </c>
      <c r="AO452" s="19">
        <v>1266600</v>
      </c>
    </row>
    <row r="453" spans="2:41" x14ac:dyDescent="0.3">
      <c r="B453" s="19">
        <v>9</v>
      </c>
      <c r="C453" s="19" t="s">
        <v>152</v>
      </c>
      <c r="D453" s="19" t="s">
        <v>153</v>
      </c>
      <c r="E453" s="19" t="s">
        <v>46</v>
      </c>
      <c r="F453" s="19">
        <v>1510.2</v>
      </c>
      <c r="G453" s="19">
        <v>5332.1</v>
      </c>
      <c r="H453" s="19">
        <v>16015</v>
      </c>
      <c r="I453" s="19">
        <v>40650</v>
      </c>
      <c r="J453" s="19">
        <v>78744</v>
      </c>
      <c r="K453" s="19">
        <v>90837</v>
      </c>
      <c r="L453" s="19">
        <v>105570</v>
      </c>
      <c r="M453" s="19">
        <v>118630</v>
      </c>
      <c r="N453" s="19">
        <v>132970</v>
      </c>
      <c r="O453" s="19">
        <v>146120</v>
      </c>
      <c r="P453" s="19">
        <v>159540</v>
      </c>
      <c r="Q453" s="19">
        <v>163960</v>
      </c>
      <c r="R453" s="19">
        <v>166350</v>
      </c>
      <c r="S453" s="19">
        <v>586320</v>
      </c>
      <c r="T453" s="19">
        <v>499790</v>
      </c>
      <c r="U453" s="19">
        <v>432980</v>
      </c>
      <c r="V453" s="19">
        <v>457560</v>
      </c>
      <c r="W453" s="19">
        <v>412580</v>
      </c>
      <c r="X453" s="19">
        <v>358240</v>
      </c>
      <c r="Y453" s="19">
        <v>354530</v>
      </c>
      <c r="Z453" s="19">
        <v>319000</v>
      </c>
      <c r="AA453" s="19">
        <v>271130</v>
      </c>
      <c r="AB453" s="19">
        <v>256670</v>
      </c>
      <c r="AC453" s="19">
        <v>226920</v>
      </c>
      <c r="AD453" s="19">
        <v>193590</v>
      </c>
      <c r="AE453" s="19">
        <v>183920</v>
      </c>
      <c r="AF453" s="19">
        <v>167310</v>
      </c>
      <c r="AG453" s="19">
        <v>152660</v>
      </c>
      <c r="AH453" s="19">
        <v>149540</v>
      </c>
      <c r="AI453" s="19">
        <v>139530</v>
      </c>
      <c r="AJ453" s="19">
        <v>130560</v>
      </c>
      <c r="AK453" s="19">
        <v>128960</v>
      </c>
      <c r="AL453" s="19">
        <v>120570</v>
      </c>
      <c r="AM453" s="19">
        <v>113240</v>
      </c>
      <c r="AN453" s="19">
        <v>111530</v>
      </c>
      <c r="AO453" s="19">
        <v>104290</v>
      </c>
    </row>
    <row r="454" spans="2:41" x14ac:dyDescent="0.3">
      <c r="B454" s="19">
        <v>9</v>
      </c>
      <c r="C454" s="19" t="s">
        <v>152</v>
      </c>
      <c r="D454" s="19" t="s">
        <v>51</v>
      </c>
      <c r="E454" s="19" t="s">
        <v>42</v>
      </c>
      <c r="F454" s="19">
        <v>9222.1</v>
      </c>
      <c r="G454" s="19">
        <v>26492</v>
      </c>
      <c r="H454" s="19">
        <v>66458</v>
      </c>
      <c r="I454" s="19">
        <v>115550</v>
      </c>
      <c r="J454" s="19">
        <v>209100</v>
      </c>
      <c r="K454" s="19">
        <v>435580</v>
      </c>
      <c r="L454" s="19">
        <v>645580</v>
      </c>
      <c r="M454" s="19">
        <v>761600</v>
      </c>
      <c r="N454" s="19">
        <v>944120</v>
      </c>
      <c r="O454" s="19">
        <v>1064200</v>
      </c>
      <c r="P454" s="19">
        <v>1252000</v>
      </c>
      <c r="Q454" s="19">
        <v>1543600</v>
      </c>
      <c r="R454" s="19">
        <v>1853100</v>
      </c>
      <c r="S454" s="19">
        <v>1860900</v>
      </c>
      <c r="T454" s="19">
        <v>2174900</v>
      </c>
      <c r="U454" s="19">
        <v>2379700</v>
      </c>
      <c r="V454" s="19">
        <v>2778600</v>
      </c>
      <c r="W454" s="19">
        <v>2904200</v>
      </c>
      <c r="X454" s="19">
        <v>3009900</v>
      </c>
      <c r="Y454" s="19">
        <v>3082400</v>
      </c>
      <c r="Z454" s="19">
        <v>3111500</v>
      </c>
      <c r="AA454" s="19">
        <v>3128600</v>
      </c>
      <c r="AB454" s="19">
        <v>3094900</v>
      </c>
      <c r="AC454" s="19">
        <v>3017900</v>
      </c>
      <c r="AD454" s="19">
        <v>2894700</v>
      </c>
      <c r="AE454" s="19">
        <v>2887800</v>
      </c>
      <c r="AF454" s="19">
        <v>2852400</v>
      </c>
      <c r="AG454" s="19">
        <v>2812700</v>
      </c>
      <c r="AH454" s="19">
        <v>3306300</v>
      </c>
      <c r="AI454" s="19">
        <v>3269100</v>
      </c>
      <c r="AJ454" s="19">
        <v>3232500</v>
      </c>
      <c r="AK454" s="19">
        <v>3201400</v>
      </c>
      <c r="AL454" s="19">
        <v>3161100</v>
      </c>
      <c r="AM454" s="19">
        <v>3120000</v>
      </c>
      <c r="AN454" s="19">
        <v>3085000</v>
      </c>
      <c r="AO454" s="19">
        <v>3044500</v>
      </c>
    </row>
    <row r="455" spans="2:41" x14ac:dyDescent="0.3">
      <c r="B455" s="19">
        <v>9</v>
      </c>
      <c r="C455" s="19" t="s">
        <v>152</v>
      </c>
      <c r="D455" s="19" t="s">
        <v>51</v>
      </c>
      <c r="E455" s="19" t="s">
        <v>44</v>
      </c>
      <c r="F455" s="19">
        <v>3464.2</v>
      </c>
      <c r="G455" s="19">
        <v>8471</v>
      </c>
      <c r="H455" s="19">
        <v>14987</v>
      </c>
      <c r="I455" s="19">
        <v>21327</v>
      </c>
      <c r="J455" s="19">
        <v>23886</v>
      </c>
      <c r="K455" s="19">
        <v>22913</v>
      </c>
      <c r="L455" s="19">
        <v>22863</v>
      </c>
      <c r="M455" s="19">
        <v>25083</v>
      </c>
      <c r="N455" s="19">
        <v>32070</v>
      </c>
      <c r="O455" s="19">
        <v>41762</v>
      </c>
      <c r="P455" s="19">
        <v>49692</v>
      </c>
      <c r="Q455" s="19">
        <v>59457</v>
      </c>
      <c r="R455" s="19">
        <v>75285</v>
      </c>
      <c r="S455" s="19">
        <v>250200</v>
      </c>
      <c r="T455" s="19">
        <v>321610</v>
      </c>
      <c r="U455" s="19">
        <v>365350</v>
      </c>
      <c r="V455" s="19">
        <v>378350</v>
      </c>
      <c r="W455" s="19">
        <v>377190</v>
      </c>
      <c r="X455" s="19">
        <v>376840</v>
      </c>
      <c r="Y455" s="19">
        <v>376300</v>
      </c>
      <c r="Z455" s="19">
        <v>377540</v>
      </c>
      <c r="AA455" s="19">
        <v>380810</v>
      </c>
      <c r="AB455" s="19">
        <v>386220</v>
      </c>
      <c r="AC455" s="19">
        <v>391440</v>
      </c>
      <c r="AD455" s="19">
        <v>397340</v>
      </c>
      <c r="AE455" s="19">
        <v>404060</v>
      </c>
      <c r="AF455" s="19">
        <v>411540</v>
      </c>
      <c r="AG455" s="19">
        <v>419870</v>
      </c>
      <c r="AH455" s="19">
        <v>429030</v>
      </c>
      <c r="AI455" s="19">
        <v>437570</v>
      </c>
      <c r="AJ455" s="19">
        <v>444420</v>
      </c>
      <c r="AK455" s="19">
        <v>450910</v>
      </c>
      <c r="AL455" s="19">
        <v>456590</v>
      </c>
      <c r="AM455" s="19">
        <v>462110</v>
      </c>
      <c r="AN455" s="19">
        <v>467900</v>
      </c>
      <c r="AO455" s="19">
        <v>473510</v>
      </c>
    </row>
    <row r="456" spans="2:41" x14ac:dyDescent="0.3">
      <c r="B456" s="19">
        <v>9</v>
      </c>
      <c r="C456" s="19" t="s">
        <v>152</v>
      </c>
      <c r="D456" s="19" t="s">
        <v>51</v>
      </c>
      <c r="E456" s="19" t="s">
        <v>45</v>
      </c>
      <c r="F456" s="19">
        <v>1700.7</v>
      </c>
      <c r="G456" s="19">
        <v>3854.1</v>
      </c>
      <c r="H456" s="19">
        <v>9605.7999999999993</v>
      </c>
      <c r="I456" s="19">
        <v>21567</v>
      </c>
      <c r="J456" s="19">
        <v>39805</v>
      </c>
      <c r="K456" s="19">
        <v>60489</v>
      </c>
      <c r="L456" s="19">
        <v>95185</v>
      </c>
      <c r="M456" s="19">
        <v>133010</v>
      </c>
      <c r="N456" s="19">
        <v>165990</v>
      </c>
      <c r="O456" s="19">
        <v>196030</v>
      </c>
      <c r="P456" s="19">
        <v>213410</v>
      </c>
      <c r="Q456" s="19">
        <v>289230</v>
      </c>
      <c r="R456" s="19">
        <v>386490</v>
      </c>
      <c r="S456" s="19">
        <v>476760</v>
      </c>
      <c r="T456" s="19">
        <v>558740</v>
      </c>
      <c r="U456" s="19">
        <v>636300</v>
      </c>
      <c r="V456" s="19">
        <v>713940</v>
      </c>
      <c r="W456" s="19">
        <v>781560</v>
      </c>
      <c r="X456" s="19">
        <v>843980</v>
      </c>
      <c r="Y456" s="19">
        <v>904900</v>
      </c>
      <c r="Z456" s="19">
        <v>954830</v>
      </c>
      <c r="AA456" s="19">
        <v>1000600</v>
      </c>
      <c r="AB456" s="19">
        <v>1044400</v>
      </c>
      <c r="AC456" s="19">
        <v>1077300</v>
      </c>
      <c r="AD456" s="19">
        <v>1105900</v>
      </c>
      <c r="AE456" s="19">
        <v>1133700</v>
      </c>
      <c r="AF456" s="19">
        <v>1152500</v>
      </c>
      <c r="AG456" s="19">
        <v>1168900</v>
      </c>
      <c r="AH456" s="19">
        <v>1186600</v>
      </c>
      <c r="AI456" s="19">
        <v>1197900</v>
      </c>
      <c r="AJ456" s="19">
        <v>1208900</v>
      </c>
      <c r="AK456" s="19">
        <v>1223300</v>
      </c>
      <c r="AL456" s="19">
        <v>1233000</v>
      </c>
      <c r="AM456" s="19">
        <v>1242800</v>
      </c>
      <c r="AN456" s="19">
        <v>1256500</v>
      </c>
      <c r="AO456" s="19">
        <v>1266600</v>
      </c>
    </row>
    <row r="457" spans="2:41" x14ac:dyDescent="0.3">
      <c r="B457" s="19">
        <v>9</v>
      </c>
      <c r="C457" s="19" t="s">
        <v>152</v>
      </c>
      <c r="D457" s="19" t="s">
        <v>51</v>
      </c>
      <c r="E457" s="19" t="s">
        <v>46</v>
      </c>
      <c r="F457" s="19">
        <v>1018.9</v>
      </c>
      <c r="G457" s="19">
        <v>3829.1</v>
      </c>
      <c r="H457" s="19">
        <v>11648</v>
      </c>
      <c r="I457" s="19">
        <v>29030</v>
      </c>
      <c r="J457" s="19">
        <v>53371</v>
      </c>
      <c r="K457" s="19">
        <v>55033</v>
      </c>
      <c r="L457" s="19">
        <v>61094</v>
      </c>
      <c r="M457" s="19">
        <v>68639</v>
      </c>
      <c r="N457" s="19">
        <v>77756</v>
      </c>
      <c r="O457" s="19">
        <v>85941</v>
      </c>
      <c r="P457" s="19">
        <v>93096</v>
      </c>
      <c r="Q457" s="19">
        <v>92027</v>
      </c>
      <c r="R457" s="19">
        <v>89932</v>
      </c>
      <c r="S457" s="19">
        <v>444740</v>
      </c>
      <c r="T457" s="19">
        <v>386780</v>
      </c>
      <c r="U457" s="19">
        <v>343960</v>
      </c>
      <c r="V457" s="19">
        <v>371900</v>
      </c>
      <c r="W457" s="19">
        <v>334290</v>
      </c>
      <c r="X457" s="19">
        <v>288640</v>
      </c>
      <c r="Y457" s="19">
        <v>288380</v>
      </c>
      <c r="Z457" s="19">
        <v>259380</v>
      </c>
      <c r="AA457" s="19">
        <v>218930</v>
      </c>
      <c r="AB457" s="19">
        <v>207920</v>
      </c>
      <c r="AC457" s="19">
        <v>182820</v>
      </c>
      <c r="AD457" s="19">
        <v>154050</v>
      </c>
      <c r="AE457" s="19">
        <v>146290</v>
      </c>
      <c r="AF457" s="19">
        <v>132120</v>
      </c>
      <c r="AG457" s="19">
        <v>119450</v>
      </c>
      <c r="AH457" s="19">
        <v>116870</v>
      </c>
      <c r="AI457" s="19">
        <v>108080</v>
      </c>
      <c r="AJ457" s="19">
        <v>100110</v>
      </c>
      <c r="AK457" s="19">
        <v>98622</v>
      </c>
      <c r="AL457" s="19">
        <v>91073</v>
      </c>
      <c r="AM457" s="19">
        <v>84438</v>
      </c>
      <c r="AN457" s="19">
        <v>82745</v>
      </c>
      <c r="AO457" s="19">
        <v>76152</v>
      </c>
    </row>
    <row r="458" spans="2:41" x14ac:dyDescent="0.3">
      <c r="B458" s="19">
        <v>9</v>
      </c>
      <c r="C458" s="19" t="s">
        <v>152</v>
      </c>
      <c r="D458" s="19" t="s">
        <v>52</v>
      </c>
      <c r="E458" s="19" t="s">
        <v>42</v>
      </c>
      <c r="F458" s="19">
        <v>6529.6</v>
      </c>
      <c r="G458" s="19">
        <v>16368</v>
      </c>
      <c r="H458" s="19">
        <v>36761</v>
      </c>
      <c r="I458" s="19">
        <v>72402</v>
      </c>
      <c r="J458" s="19">
        <v>120000</v>
      </c>
      <c r="K458" s="19">
        <v>290510</v>
      </c>
      <c r="L458" s="19">
        <v>426760</v>
      </c>
      <c r="M458" s="19">
        <v>518600</v>
      </c>
      <c r="N458" s="19">
        <v>599800</v>
      </c>
      <c r="O458" s="19">
        <v>765360</v>
      </c>
      <c r="P458" s="19">
        <v>853710</v>
      </c>
      <c r="Q458" s="19">
        <v>1021500</v>
      </c>
      <c r="R458" s="19">
        <v>1231800</v>
      </c>
      <c r="S458" s="19">
        <v>1368800</v>
      </c>
      <c r="T458" s="19">
        <v>1510600</v>
      </c>
      <c r="U458" s="19">
        <v>1637900</v>
      </c>
      <c r="V458" s="19">
        <v>1752400</v>
      </c>
      <c r="W458" s="19">
        <v>1856700</v>
      </c>
      <c r="X458" s="19">
        <v>1932900</v>
      </c>
      <c r="Y458" s="19">
        <v>2186800</v>
      </c>
      <c r="Z458" s="19">
        <v>2241400</v>
      </c>
      <c r="AA458" s="19">
        <v>2278100</v>
      </c>
      <c r="AB458" s="19">
        <v>2431600</v>
      </c>
      <c r="AC458" s="19">
        <v>2411500</v>
      </c>
      <c r="AD458" s="19">
        <v>2671300</v>
      </c>
      <c r="AE458" s="19">
        <v>2701700</v>
      </c>
      <c r="AF458" s="19">
        <v>2709100</v>
      </c>
      <c r="AG458" s="19">
        <v>2707800</v>
      </c>
      <c r="AH458" s="19">
        <v>2702500</v>
      </c>
      <c r="AI458" s="19">
        <v>2686500</v>
      </c>
      <c r="AJ458" s="19">
        <v>2671800</v>
      </c>
      <c r="AK458" s="19">
        <v>2660800</v>
      </c>
      <c r="AL458" s="19">
        <v>2644100</v>
      </c>
      <c r="AM458" s="19">
        <v>2627100</v>
      </c>
      <c r="AN458" s="19">
        <v>2614000</v>
      </c>
      <c r="AO458" s="19">
        <v>2596500</v>
      </c>
    </row>
    <row r="459" spans="2:41" x14ac:dyDescent="0.3">
      <c r="B459" s="19">
        <v>9</v>
      </c>
      <c r="C459" s="19" t="s">
        <v>152</v>
      </c>
      <c r="D459" s="19" t="s">
        <v>52</v>
      </c>
      <c r="E459" s="19" t="s">
        <v>44</v>
      </c>
      <c r="F459" s="19">
        <v>1320.5</v>
      </c>
      <c r="G459" s="19">
        <v>3020.6</v>
      </c>
      <c r="H459" s="19">
        <v>5525.2</v>
      </c>
      <c r="I459" s="19">
        <v>8477.5</v>
      </c>
      <c r="J459" s="19">
        <v>11295</v>
      </c>
      <c r="K459" s="19">
        <v>12810</v>
      </c>
      <c r="L459" s="19">
        <v>14951</v>
      </c>
      <c r="M459" s="19">
        <v>17158</v>
      </c>
      <c r="N459" s="19">
        <v>21126</v>
      </c>
      <c r="O459" s="19">
        <v>25615</v>
      </c>
      <c r="P459" s="19">
        <v>31509</v>
      </c>
      <c r="Q459" s="19">
        <v>35007</v>
      </c>
      <c r="R459" s="19">
        <v>38646</v>
      </c>
      <c r="S459" s="19">
        <v>39787</v>
      </c>
      <c r="T459" s="19">
        <v>41395</v>
      </c>
      <c r="U459" s="19">
        <v>41761</v>
      </c>
      <c r="V459" s="19">
        <v>41867</v>
      </c>
      <c r="W459" s="19">
        <v>42753</v>
      </c>
      <c r="X459" s="19">
        <v>43150</v>
      </c>
      <c r="Y459" s="19">
        <v>42823</v>
      </c>
      <c r="Z459" s="19">
        <v>42169</v>
      </c>
      <c r="AA459" s="19">
        <v>41550</v>
      </c>
      <c r="AB459" s="19">
        <v>40638</v>
      </c>
      <c r="AC459" s="19">
        <v>39524</v>
      </c>
      <c r="AD459" s="19">
        <v>38376</v>
      </c>
      <c r="AE459" s="19">
        <v>38112</v>
      </c>
      <c r="AF459" s="19">
        <v>37830</v>
      </c>
      <c r="AG459" s="19">
        <v>37584</v>
      </c>
      <c r="AH459" s="19">
        <v>37402</v>
      </c>
      <c r="AI459" s="19">
        <v>37222</v>
      </c>
      <c r="AJ459" s="19">
        <v>37178</v>
      </c>
      <c r="AK459" s="19">
        <v>37235</v>
      </c>
      <c r="AL459" s="19">
        <v>37295</v>
      </c>
      <c r="AM459" s="19">
        <v>37381</v>
      </c>
      <c r="AN459" s="19">
        <v>37510</v>
      </c>
      <c r="AO459" s="19">
        <v>37603</v>
      </c>
    </row>
    <row r="460" spans="2:41" x14ac:dyDescent="0.3">
      <c r="B460" s="19">
        <v>9</v>
      </c>
      <c r="C460" s="19" t="s">
        <v>152</v>
      </c>
      <c r="D460" s="19" t="s">
        <v>52</v>
      </c>
      <c r="E460" s="19" t="s">
        <v>45</v>
      </c>
      <c r="F460" s="19">
        <v>816.33</v>
      </c>
      <c r="G460" s="19">
        <v>2003.6</v>
      </c>
      <c r="H460" s="19">
        <v>5079.2</v>
      </c>
      <c r="I460" s="19">
        <v>11120</v>
      </c>
      <c r="J460" s="19">
        <v>19781</v>
      </c>
      <c r="K460" s="19">
        <v>29234</v>
      </c>
      <c r="L460" s="19">
        <v>45098</v>
      </c>
      <c r="M460" s="19">
        <v>62954</v>
      </c>
      <c r="N460" s="19">
        <v>79435</v>
      </c>
      <c r="O460" s="19">
        <v>94179</v>
      </c>
      <c r="P460" s="19">
        <v>104980</v>
      </c>
      <c r="Q460" s="19">
        <v>136280</v>
      </c>
      <c r="R460" s="19">
        <v>170530</v>
      </c>
      <c r="S460" s="19">
        <v>206740</v>
      </c>
      <c r="T460" s="19">
        <v>245910</v>
      </c>
      <c r="U460" s="19">
        <v>284760</v>
      </c>
      <c r="V460" s="19">
        <v>322740</v>
      </c>
      <c r="W460" s="19">
        <v>364140</v>
      </c>
      <c r="X460" s="19">
        <v>403700</v>
      </c>
      <c r="Y460" s="19">
        <v>438360</v>
      </c>
      <c r="Z460" s="19">
        <v>468870</v>
      </c>
      <c r="AA460" s="19">
        <v>497810</v>
      </c>
      <c r="AB460" s="19">
        <v>522520</v>
      </c>
      <c r="AC460" s="19">
        <v>542290</v>
      </c>
      <c r="AD460" s="19">
        <v>559910</v>
      </c>
      <c r="AE460" s="19">
        <v>575010</v>
      </c>
      <c r="AF460" s="19">
        <v>585390</v>
      </c>
      <c r="AG460" s="19">
        <v>594140</v>
      </c>
      <c r="AH460" s="19">
        <v>602570</v>
      </c>
      <c r="AI460" s="19">
        <v>608090</v>
      </c>
      <c r="AJ460" s="19">
        <v>613700</v>
      </c>
      <c r="AK460" s="19">
        <v>620690</v>
      </c>
      <c r="AL460" s="19">
        <v>625810</v>
      </c>
      <c r="AM460" s="19">
        <v>630950</v>
      </c>
      <c r="AN460" s="19">
        <v>637750</v>
      </c>
      <c r="AO460" s="19">
        <v>643090</v>
      </c>
    </row>
    <row r="461" spans="2:41" x14ac:dyDescent="0.3">
      <c r="B461" s="19">
        <v>9</v>
      </c>
      <c r="C461" s="19" t="s">
        <v>152</v>
      </c>
      <c r="D461" s="19" t="s">
        <v>52</v>
      </c>
      <c r="E461" s="19" t="s">
        <v>46</v>
      </c>
      <c r="F461" s="19">
        <v>234.2</v>
      </c>
      <c r="G461" s="19">
        <v>760.29</v>
      </c>
      <c r="H461" s="19">
        <v>2183.1999999999998</v>
      </c>
      <c r="I461" s="19">
        <v>5462.2</v>
      </c>
      <c r="J461" s="19">
        <v>10936</v>
      </c>
      <c r="K461" s="19">
        <v>11722</v>
      </c>
      <c r="L461" s="19">
        <v>14946</v>
      </c>
      <c r="M461" s="19">
        <v>18662</v>
      </c>
      <c r="N461" s="19">
        <v>22283</v>
      </c>
      <c r="O461" s="19">
        <v>25212</v>
      </c>
      <c r="P461" s="19">
        <v>28691</v>
      </c>
      <c r="Q461" s="19">
        <v>32560</v>
      </c>
      <c r="R461" s="19">
        <v>35887</v>
      </c>
      <c r="S461" s="19">
        <v>38243</v>
      </c>
      <c r="T461" s="19">
        <v>40648</v>
      </c>
      <c r="U461" s="19">
        <v>43040</v>
      </c>
      <c r="V461" s="19">
        <v>46311</v>
      </c>
      <c r="W461" s="19">
        <v>48637</v>
      </c>
      <c r="X461" s="19">
        <v>50301</v>
      </c>
      <c r="Y461" s="19">
        <v>51105</v>
      </c>
      <c r="Z461" s="19">
        <v>51401</v>
      </c>
      <c r="AA461" s="19">
        <v>51489</v>
      </c>
      <c r="AB461" s="19">
        <v>50901</v>
      </c>
      <c r="AC461" s="19">
        <v>49629</v>
      </c>
      <c r="AD461" s="19">
        <v>48090</v>
      </c>
      <c r="AE461" s="19">
        <v>48055</v>
      </c>
      <c r="AF461" s="19">
        <v>47710</v>
      </c>
      <c r="AG461" s="19">
        <v>47297</v>
      </c>
      <c r="AH461" s="19">
        <v>46866</v>
      </c>
      <c r="AI461" s="19">
        <v>46167</v>
      </c>
      <c r="AJ461" s="19">
        <v>45407</v>
      </c>
      <c r="AK461" s="19">
        <v>44704</v>
      </c>
      <c r="AL461" s="19">
        <v>43809</v>
      </c>
      <c r="AM461" s="19">
        <v>42888</v>
      </c>
      <c r="AN461" s="19">
        <v>42074</v>
      </c>
      <c r="AO461" s="19">
        <v>41151</v>
      </c>
    </row>
    <row r="462" spans="2:41" x14ac:dyDescent="0.3">
      <c r="B462" s="19">
        <v>9</v>
      </c>
      <c r="C462" s="19" t="s">
        <v>152</v>
      </c>
      <c r="D462" s="19" t="s">
        <v>53</v>
      </c>
      <c r="E462" s="19" t="s">
        <v>42</v>
      </c>
      <c r="F462" s="19">
        <v>9544.9</v>
      </c>
      <c r="G462" s="19">
        <v>40828</v>
      </c>
      <c r="H462" s="19">
        <v>93025</v>
      </c>
      <c r="I462" s="19">
        <v>165330</v>
      </c>
      <c r="J462" s="19">
        <v>287240</v>
      </c>
      <c r="K462" s="19">
        <v>362500</v>
      </c>
      <c r="L462" s="19">
        <v>501050</v>
      </c>
      <c r="M462" s="19">
        <v>916250</v>
      </c>
      <c r="N462" s="19">
        <v>1258600</v>
      </c>
      <c r="O462" s="19">
        <v>1498800</v>
      </c>
      <c r="P462" s="19">
        <v>1652600</v>
      </c>
      <c r="Q462" s="19">
        <v>1952500</v>
      </c>
      <c r="R462" s="19">
        <v>2220400</v>
      </c>
      <c r="S462" s="19">
        <v>2423400</v>
      </c>
      <c r="T462" s="19">
        <v>3301400</v>
      </c>
      <c r="U462" s="19">
        <v>3323100</v>
      </c>
      <c r="V462" s="19">
        <v>3580200</v>
      </c>
      <c r="W462" s="19">
        <v>3601500</v>
      </c>
      <c r="X462" s="19">
        <v>3894000</v>
      </c>
      <c r="Y462" s="19">
        <v>4202800</v>
      </c>
      <c r="Z462" s="19">
        <v>4210700</v>
      </c>
      <c r="AA462" s="19">
        <v>4512000</v>
      </c>
      <c r="AB462" s="19">
        <v>4468000</v>
      </c>
      <c r="AC462" s="19">
        <v>4360800</v>
      </c>
      <c r="AD462" s="19">
        <v>4223500</v>
      </c>
      <c r="AE462" s="19">
        <v>4203000</v>
      </c>
      <c r="AF462" s="19">
        <v>4153100</v>
      </c>
      <c r="AG462" s="19">
        <v>4103000</v>
      </c>
      <c r="AH462" s="19">
        <v>4058400</v>
      </c>
      <c r="AI462" s="19">
        <v>4002100</v>
      </c>
      <c r="AJ462" s="19">
        <v>3949400</v>
      </c>
      <c r="AK462" s="19">
        <v>3906400</v>
      </c>
      <c r="AL462" s="19">
        <v>3857900</v>
      </c>
      <c r="AM462" s="19">
        <v>3805700</v>
      </c>
      <c r="AN462" s="19">
        <v>3763200</v>
      </c>
      <c r="AO462" s="19">
        <v>3712700</v>
      </c>
    </row>
    <row r="463" spans="2:41" x14ac:dyDescent="0.3">
      <c r="B463" s="19">
        <v>9</v>
      </c>
      <c r="C463" s="19" t="s">
        <v>152</v>
      </c>
      <c r="D463" s="19" t="s">
        <v>53</v>
      </c>
      <c r="E463" s="19" t="s">
        <v>44</v>
      </c>
      <c r="F463" s="19">
        <v>4942.6000000000004</v>
      </c>
      <c r="G463" s="19">
        <v>11690</v>
      </c>
      <c r="H463" s="19">
        <v>20549</v>
      </c>
      <c r="I463" s="19">
        <v>29216</v>
      </c>
      <c r="J463" s="19">
        <v>33992</v>
      </c>
      <c r="K463" s="19">
        <v>35629</v>
      </c>
      <c r="L463" s="19">
        <v>38563</v>
      </c>
      <c r="M463" s="19">
        <v>44297</v>
      </c>
      <c r="N463" s="19">
        <v>55400</v>
      </c>
      <c r="O463" s="19">
        <v>70103</v>
      </c>
      <c r="P463" s="19">
        <v>80178</v>
      </c>
      <c r="Q463" s="19">
        <v>98150</v>
      </c>
      <c r="R463" s="19">
        <v>128030</v>
      </c>
      <c r="S463" s="19">
        <v>311580</v>
      </c>
      <c r="T463" s="19">
        <v>388380</v>
      </c>
      <c r="U463" s="19">
        <v>427710</v>
      </c>
      <c r="V463" s="19">
        <v>433690</v>
      </c>
      <c r="W463" s="19">
        <v>427340</v>
      </c>
      <c r="X463" s="19">
        <v>422690</v>
      </c>
      <c r="Y463" s="19">
        <v>419030</v>
      </c>
      <c r="Z463" s="19">
        <v>417840</v>
      </c>
      <c r="AA463" s="19">
        <v>418910</v>
      </c>
      <c r="AB463" s="19">
        <v>422660</v>
      </c>
      <c r="AC463" s="19">
        <v>426110</v>
      </c>
      <c r="AD463" s="19">
        <v>430720</v>
      </c>
      <c r="AE463" s="19">
        <v>436480</v>
      </c>
      <c r="AF463" s="19">
        <v>443090</v>
      </c>
      <c r="AG463" s="19">
        <v>450790</v>
      </c>
      <c r="AH463" s="19">
        <v>459600</v>
      </c>
      <c r="AI463" s="19">
        <v>467930</v>
      </c>
      <c r="AJ463" s="19">
        <v>474770</v>
      </c>
      <c r="AK463" s="19">
        <v>481440</v>
      </c>
      <c r="AL463" s="19">
        <v>487250</v>
      </c>
      <c r="AM463" s="19">
        <v>492910</v>
      </c>
      <c r="AN463" s="19">
        <v>498920</v>
      </c>
      <c r="AO463" s="19">
        <v>504740</v>
      </c>
    </row>
    <row r="464" spans="2:41" x14ac:dyDescent="0.3">
      <c r="B464" s="19">
        <v>9</v>
      </c>
      <c r="C464" s="19" t="s">
        <v>152</v>
      </c>
      <c r="D464" s="19" t="s">
        <v>53</v>
      </c>
      <c r="E464" s="19" t="s">
        <v>45</v>
      </c>
      <c r="F464" s="19">
        <v>2286.8000000000002</v>
      </c>
      <c r="G464" s="19">
        <v>4914.8</v>
      </c>
      <c r="H464" s="19">
        <v>10751</v>
      </c>
      <c r="I464" s="19">
        <v>22641</v>
      </c>
      <c r="J464" s="19">
        <v>40334</v>
      </c>
      <c r="K464" s="19">
        <v>60847</v>
      </c>
      <c r="L464" s="19">
        <v>95375</v>
      </c>
      <c r="M464" s="19">
        <v>133180</v>
      </c>
      <c r="N464" s="19">
        <v>166870</v>
      </c>
      <c r="O464" s="19">
        <v>198230</v>
      </c>
      <c r="P464" s="19">
        <v>217530</v>
      </c>
      <c r="Q464" s="19">
        <v>289420</v>
      </c>
      <c r="R464" s="19">
        <v>386490</v>
      </c>
      <c r="S464" s="19">
        <v>476760</v>
      </c>
      <c r="T464" s="19">
        <v>558740</v>
      </c>
      <c r="U464" s="19">
        <v>636300</v>
      </c>
      <c r="V464" s="19">
        <v>713940</v>
      </c>
      <c r="W464" s="19">
        <v>781560</v>
      </c>
      <c r="X464" s="19">
        <v>843980</v>
      </c>
      <c r="Y464" s="19">
        <v>904900</v>
      </c>
      <c r="Z464" s="19">
        <v>954830</v>
      </c>
      <c r="AA464" s="19">
        <v>1000600</v>
      </c>
      <c r="AB464" s="19">
        <v>1044400</v>
      </c>
      <c r="AC464" s="19">
        <v>1077300</v>
      </c>
      <c r="AD464" s="19">
        <v>1105900</v>
      </c>
      <c r="AE464" s="19">
        <v>1133700</v>
      </c>
      <c r="AF464" s="19">
        <v>1152500</v>
      </c>
      <c r="AG464" s="19">
        <v>1168900</v>
      </c>
      <c r="AH464" s="19">
        <v>1186600</v>
      </c>
      <c r="AI464" s="19">
        <v>1197900</v>
      </c>
      <c r="AJ464" s="19">
        <v>1208900</v>
      </c>
      <c r="AK464" s="19">
        <v>1223300</v>
      </c>
      <c r="AL464" s="19">
        <v>1233000</v>
      </c>
      <c r="AM464" s="19">
        <v>1242800</v>
      </c>
      <c r="AN464" s="19">
        <v>1256500</v>
      </c>
      <c r="AO464" s="19">
        <v>1266600</v>
      </c>
    </row>
    <row r="465" spans="2:41" x14ac:dyDescent="0.3">
      <c r="B465" s="19">
        <v>9</v>
      </c>
      <c r="C465" s="19" t="s">
        <v>152</v>
      </c>
      <c r="D465" s="19" t="s">
        <v>53</v>
      </c>
      <c r="E465" s="19" t="s">
        <v>46</v>
      </c>
      <c r="F465" s="19">
        <v>1510.2</v>
      </c>
      <c r="G465" s="19">
        <v>5332.1</v>
      </c>
      <c r="H465" s="19">
        <v>16015</v>
      </c>
      <c r="I465" s="19">
        <v>40650</v>
      </c>
      <c r="J465" s="19">
        <v>78744</v>
      </c>
      <c r="K465" s="19">
        <v>90837</v>
      </c>
      <c r="L465" s="19">
        <v>105570</v>
      </c>
      <c r="M465" s="19">
        <v>118630</v>
      </c>
      <c r="N465" s="19">
        <v>132970</v>
      </c>
      <c r="O465" s="19">
        <v>146120</v>
      </c>
      <c r="P465" s="19">
        <v>159540</v>
      </c>
      <c r="Q465" s="19">
        <v>163960</v>
      </c>
      <c r="R465" s="19">
        <v>166350</v>
      </c>
      <c r="S465" s="19">
        <v>586320</v>
      </c>
      <c r="T465" s="19">
        <v>499790</v>
      </c>
      <c r="U465" s="19">
        <v>432980</v>
      </c>
      <c r="V465" s="19">
        <v>457560</v>
      </c>
      <c r="W465" s="19">
        <v>412580</v>
      </c>
      <c r="X465" s="19">
        <v>358240</v>
      </c>
      <c r="Y465" s="19">
        <v>354530</v>
      </c>
      <c r="Z465" s="19">
        <v>319000</v>
      </c>
      <c r="AA465" s="19">
        <v>271130</v>
      </c>
      <c r="AB465" s="19">
        <v>256670</v>
      </c>
      <c r="AC465" s="19">
        <v>226920</v>
      </c>
      <c r="AD465" s="19">
        <v>193590</v>
      </c>
      <c r="AE465" s="19">
        <v>183920</v>
      </c>
      <c r="AF465" s="19">
        <v>167310</v>
      </c>
      <c r="AG465" s="19">
        <v>152660</v>
      </c>
      <c r="AH465" s="19">
        <v>149540</v>
      </c>
      <c r="AI465" s="19">
        <v>139530</v>
      </c>
      <c r="AJ465" s="19">
        <v>130560</v>
      </c>
      <c r="AK465" s="19">
        <v>128960</v>
      </c>
      <c r="AL465" s="19">
        <v>120570</v>
      </c>
      <c r="AM465" s="19">
        <v>113240</v>
      </c>
      <c r="AN465" s="19">
        <v>111530</v>
      </c>
      <c r="AO465" s="19">
        <v>104290</v>
      </c>
    </row>
    <row r="466" spans="2:41" x14ac:dyDescent="0.3">
      <c r="B466" s="19">
        <v>9</v>
      </c>
      <c r="C466" s="19" t="s">
        <v>152</v>
      </c>
      <c r="D466" s="19" t="s">
        <v>54</v>
      </c>
      <c r="E466" s="19" t="s">
        <v>42</v>
      </c>
      <c r="F466" s="19">
        <v>8168.9</v>
      </c>
      <c r="G466" s="19">
        <v>20470</v>
      </c>
      <c r="H466" s="19">
        <v>45366</v>
      </c>
      <c r="I466" s="19">
        <v>87314</v>
      </c>
      <c r="J466" s="19">
        <v>137960</v>
      </c>
      <c r="K466" s="19">
        <v>222460</v>
      </c>
      <c r="L466" s="19">
        <v>378070</v>
      </c>
      <c r="M466" s="19">
        <v>681450</v>
      </c>
      <c r="N466" s="19">
        <v>787270</v>
      </c>
      <c r="O466" s="19">
        <v>1012700</v>
      </c>
      <c r="P466" s="19">
        <v>1134600</v>
      </c>
      <c r="Q466" s="19">
        <v>1392900</v>
      </c>
      <c r="R466" s="19">
        <v>1549900</v>
      </c>
      <c r="S466" s="19">
        <v>1649200</v>
      </c>
      <c r="T466" s="19">
        <v>1851000</v>
      </c>
      <c r="U466" s="19">
        <v>2411600</v>
      </c>
      <c r="V466" s="19">
        <v>2538400</v>
      </c>
      <c r="W466" s="19">
        <v>2749400</v>
      </c>
      <c r="X466" s="19">
        <v>2850400</v>
      </c>
      <c r="Y466" s="19">
        <v>2899300</v>
      </c>
      <c r="Z466" s="19">
        <v>2897800</v>
      </c>
      <c r="AA466" s="19">
        <v>2878900</v>
      </c>
      <c r="AB466" s="19">
        <v>2838000</v>
      </c>
      <c r="AC466" s="19">
        <v>2739600</v>
      </c>
      <c r="AD466" s="19">
        <v>3045200</v>
      </c>
      <c r="AE466" s="19">
        <v>3035400</v>
      </c>
      <c r="AF466" s="19">
        <v>3007500</v>
      </c>
      <c r="AG466" s="19">
        <v>2977300</v>
      </c>
      <c r="AH466" s="19">
        <v>2949600</v>
      </c>
      <c r="AI466" s="19">
        <v>3126600</v>
      </c>
      <c r="AJ466" s="19">
        <v>3098900</v>
      </c>
      <c r="AK466" s="19">
        <v>3078400</v>
      </c>
      <c r="AL466" s="19">
        <v>3051500</v>
      </c>
      <c r="AM466" s="19">
        <v>3025200</v>
      </c>
      <c r="AN466" s="19">
        <v>3005400</v>
      </c>
      <c r="AO466" s="19">
        <v>2980300</v>
      </c>
    </row>
    <row r="467" spans="2:41" x14ac:dyDescent="0.3">
      <c r="B467" s="19">
        <v>9</v>
      </c>
      <c r="C467" s="19" t="s">
        <v>152</v>
      </c>
      <c r="D467" s="19" t="s">
        <v>54</v>
      </c>
      <c r="E467" s="19" t="s">
        <v>44</v>
      </c>
      <c r="F467" s="19">
        <v>1654.6</v>
      </c>
      <c r="G467" s="19">
        <v>3695.7</v>
      </c>
      <c r="H467" s="19">
        <v>6905.1</v>
      </c>
      <c r="I467" s="19">
        <v>11188</v>
      </c>
      <c r="J467" s="19">
        <v>15667</v>
      </c>
      <c r="K467" s="19">
        <v>21819</v>
      </c>
      <c r="L467" s="19">
        <v>26989</v>
      </c>
      <c r="M467" s="19">
        <v>31317</v>
      </c>
      <c r="N467" s="19">
        <v>38289</v>
      </c>
      <c r="O467" s="19">
        <v>46472</v>
      </c>
      <c r="P467" s="19">
        <v>57275</v>
      </c>
      <c r="Q467" s="19">
        <v>62513</v>
      </c>
      <c r="R467" s="19">
        <v>67852</v>
      </c>
      <c r="S467" s="19">
        <v>67924</v>
      </c>
      <c r="T467" s="19">
        <v>68761</v>
      </c>
      <c r="U467" s="19">
        <v>68525</v>
      </c>
      <c r="V467" s="19">
        <v>67683</v>
      </c>
      <c r="W467" s="19">
        <v>68189</v>
      </c>
      <c r="X467" s="19">
        <v>67775</v>
      </c>
      <c r="Y467" s="19">
        <v>65975</v>
      </c>
      <c r="Z467" s="19">
        <v>63625</v>
      </c>
      <c r="AA467" s="19">
        <v>61343</v>
      </c>
      <c r="AB467" s="19">
        <v>58808</v>
      </c>
      <c r="AC467" s="19">
        <v>56021</v>
      </c>
      <c r="AD467" s="19">
        <v>53166</v>
      </c>
      <c r="AE467" s="19">
        <v>51902</v>
      </c>
      <c r="AF467" s="19">
        <v>50751</v>
      </c>
      <c r="AG467" s="19">
        <v>49803</v>
      </c>
      <c r="AH467" s="19">
        <v>49083</v>
      </c>
      <c r="AI467" s="19">
        <v>48479</v>
      </c>
      <c r="AJ467" s="19">
        <v>48142</v>
      </c>
      <c r="AK467" s="19">
        <v>48016</v>
      </c>
      <c r="AL467" s="19">
        <v>47970</v>
      </c>
      <c r="AM467" s="19">
        <v>48022</v>
      </c>
      <c r="AN467" s="19">
        <v>48159</v>
      </c>
      <c r="AO467" s="19">
        <v>48258</v>
      </c>
    </row>
    <row r="468" spans="2:41" x14ac:dyDescent="0.3">
      <c r="B468" s="19">
        <v>9</v>
      </c>
      <c r="C468" s="19" t="s">
        <v>152</v>
      </c>
      <c r="D468" s="19" t="s">
        <v>54</v>
      </c>
      <c r="E468" s="19" t="s">
        <v>45</v>
      </c>
      <c r="F468" s="19">
        <v>816.33</v>
      </c>
      <c r="G468" s="19">
        <v>2003.6</v>
      </c>
      <c r="H468" s="19">
        <v>5079.2</v>
      </c>
      <c r="I468" s="19">
        <v>11120</v>
      </c>
      <c r="J468" s="19">
        <v>19781</v>
      </c>
      <c r="K468" s="19">
        <v>29234</v>
      </c>
      <c r="L468" s="19">
        <v>45098</v>
      </c>
      <c r="M468" s="19">
        <v>62954</v>
      </c>
      <c r="N468" s="19">
        <v>79435</v>
      </c>
      <c r="O468" s="19">
        <v>94179</v>
      </c>
      <c r="P468" s="19">
        <v>104980</v>
      </c>
      <c r="Q468" s="19">
        <v>136280</v>
      </c>
      <c r="R468" s="19">
        <v>170530</v>
      </c>
      <c r="S468" s="19">
        <v>206740</v>
      </c>
      <c r="T468" s="19">
        <v>245910</v>
      </c>
      <c r="U468" s="19">
        <v>284760</v>
      </c>
      <c r="V468" s="19">
        <v>322740</v>
      </c>
      <c r="W468" s="19">
        <v>364140</v>
      </c>
      <c r="X468" s="19">
        <v>403700</v>
      </c>
      <c r="Y468" s="19">
        <v>438360</v>
      </c>
      <c r="Z468" s="19">
        <v>468870</v>
      </c>
      <c r="AA468" s="19">
        <v>497810</v>
      </c>
      <c r="AB468" s="19">
        <v>522520</v>
      </c>
      <c r="AC468" s="19">
        <v>542290</v>
      </c>
      <c r="AD468" s="19">
        <v>559910</v>
      </c>
      <c r="AE468" s="19">
        <v>575010</v>
      </c>
      <c r="AF468" s="19">
        <v>585390</v>
      </c>
      <c r="AG468" s="19">
        <v>594140</v>
      </c>
      <c r="AH468" s="19">
        <v>602570</v>
      </c>
      <c r="AI468" s="19">
        <v>608090</v>
      </c>
      <c r="AJ468" s="19">
        <v>613700</v>
      </c>
      <c r="AK468" s="19">
        <v>620690</v>
      </c>
      <c r="AL468" s="19">
        <v>625810</v>
      </c>
      <c r="AM468" s="19">
        <v>630950</v>
      </c>
      <c r="AN468" s="19">
        <v>637750</v>
      </c>
      <c r="AO468" s="19">
        <v>643090</v>
      </c>
    </row>
    <row r="469" spans="2:41" x14ac:dyDescent="0.3">
      <c r="B469" s="19">
        <v>9</v>
      </c>
      <c r="C469" s="19" t="s">
        <v>152</v>
      </c>
      <c r="D469" s="19" t="s">
        <v>54</v>
      </c>
      <c r="E469" s="19" t="s">
        <v>46</v>
      </c>
      <c r="F469" s="19">
        <v>336.62</v>
      </c>
      <c r="G469" s="19">
        <v>1096.7</v>
      </c>
      <c r="H469" s="19">
        <v>3277.3</v>
      </c>
      <c r="I469" s="19">
        <v>8554.2999999999993</v>
      </c>
      <c r="J469" s="19">
        <v>17511</v>
      </c>
      <c r="K469" s="19">
        <v>20621</v>
      </c>
      <c r="L469" s="19">
        <v>26393</v>
      </c>
      <c r="M469" s="19">
        <v>32538</v>
      </c>
      <c r="N469" s="19">
        <v>39211</v>
      </c>
      <c r="O469" s="19">
        <v>44870</v>
      </c>
      <c r="P469" s="19">
        <v>51446</v>
      </c>
      <c r="Q469" s="19">
        <v>57824</v>
      </c>
      <c r="R469" s="19">
        <v>62684</v>
      </c>
      <c r="S469" s="19">
        <v>64927</v>
      </c>
      <c r="T469" s="19">
        <v>66585</v>
      </c>
      <c r="U469" s="19">
        <v>67882</v>
      </c>
      <c r="V469" s="19">
        <v>71196</v>
      </c>
      <c r="W469" s="19">
        <v>72849</v>
      </c>
      <c r="X469" s="19">
        <v>73562</v>
      </c>
      <c r="Y469" s="19">
        <v>73173</v>
      </c>
      <c r="Z469" s="19">
        <v>72318</v>
      </c>
      <c r="AA469" s="19">
        <v>71402</v>
      </c>
      <c r="AB469" s="19">
        <v>69877</v>
      </c>
      <c r="AC469" s="19">
        <v>67763</v>
      </c>
      <c r="AD469" s="19">
        <v>65570</v>
      </c>
      <c r="AE469" s="19">
        <v>65104</v>
      </c>
      <c r="AF469" s="19">
        <v>64380</v>
      </c>
      <c r="AG469" s="19">
        <v>63697</v>
      </c>
      <c r="AH469" s="19">
        <v>63103</v>
      </c>
      <c r="AI469" s="19">
        <v>62232</v>
      </c>
      <c r="AJ469" s="19">
        <v>61344</v>
      </c>
      <c r="AK469" s="19">
        <v>60585</v>
      </c>
      <c r="AL469" s="19">
        <v>59598</v>
      </c>
      <c r="AM469" s="19">
        <v>58597</v>
      </c>
      <c r="AN469" s="19">
        <v>57763</v>
      </c>
      <c r="AO469" s="19">
        <v>56785</v>
      </c>
    </row>
    <row r="470" spans="2:41" x14ac:dyDescent="0.3">
      <c r="B470" s="19">
        <v>10</v>
      </c>
      <c r="C470" s="19" t="s">
        <v>152</v>
      </c>
      <c r="D470" s="19" t="s">
        <v>153</v>
      </c>
      <c r="E470" s="19" t="s">
        <v>42</v>
      </c>
      <c r="F470" s="19">
        <v>0</v>
      </c>
      <c r="G470" s="19">
        <v>0</v>
      </c>
      <c r="H470" s="19">
        <v>0</v>
      </c>
      <c r="I470" s="19">
        <v>0</v>
      </c>
      <c r="J470" s="19">
        <v>0</v>
      </c>
      <c r="K470" s="19">
        <v>0</v>
      </c>
      <c r="L470" s="19">
        <v>0</v>
      </c>
      <c r="M470" s="19">
        <v>0</v>
      </c>
      <c r="N470" s="19">
        <v>0</v>
      </c>
      <c r="O470" s="19">
        <v>0</v>
      </c>
      <c r="P470" s="19">
        <v>0</v>
      </c>
      <c r="Q470" s="19">
        <v>0</v>
      </c>
      <c r="R470" s="19">
        <v>0</v>
      </c>
      <c r="S470" s="19">
        <v>0</v>
      </c>
      <c r="T470" s="19">
        <v>0</v>
      </c>
      <c r="U470" s="19">
        <v>0</v>
      </c>
      <c r="V470" s="19">
        <v>0</v>
      </c>
      <c r="W470" s="19">
        <v>0</v>
      </c>
      <c r="X470" s="19">
        <v>0</v>
      </c>
      <c r="Y470" s="19">
        <v>0</v>
      </c>
      <c r="Z470" s="19">
        <v>0</v>
      </c>
      <c r="AA470" s="19">
        <v>0</v>
      </c>
      <c r="AB470" s="19">
        <v>0</v>
      </c>
      <c r="AC470" s="19">
        <v>0</v>
      </c>
      <c r="AD470" s="19">
        <v>0</v>
      </c>
      <c r="AE470" s="19">
        <v>0</v>
      </c>
      <c r="AF470" s="19">
        <v>0</v>
      </c>
      <c r="AG470" s="19">
        <v>0</v>
      </c>
      <c r="AH470" s="19">
        <v>0</v>
      </c>
      <c r="AI470" s="19">
        <v>0</v>
      </c>
      <c r="AJ470" s="19">
        <v>0</v>
      </c>
      <c r="AK470" s="19">
        <v>0</v>
      </c>
      <c r="AL470" s="19">
        <v>0</v>
      </c>
      <c r="AM470" s="19">
        <v>0</v>
      </c>
      <c r="AN470" s="19">
        <v>0</v>
      </c>
      <c r="AO470" s="19">
        <v>0</v>
      </c>
    </row>
    <row r="471" spans="2:41" x14ac:dyDescent="0.3">
      <c r="B471" s="19">
        <v>10</v>
      </c>
      <c r="C471" s="19" t="s">
        <v>152</v>
      </c>
      <c r="D471" s="19" t="s">
        <v>153</v>
      </c>
      <c r="E471" s="19" t="s">
        <v>44</v>
      </c>
      <c r="F471" s="19">
        <v>7665.2</v>
      </c>
      <c r="G471" s="19">
        <v>18087</v>
      </c>
      <c r="H471" s="19">
        <v>31709</v>
      </c>
      <c r="I471" s="19">
        <v>45033</v>
      </c>
      <c r="J471" s="19">
        <v>52353</v>
      </c>
      <c r="K471" s="19">
        <v>54811</v>
      </c>
      <c r="L471" s="19">
        <v>59029</v>
      </c>
      <c r="M471" s="19">
        <v>67415</v>
      </c>
      <c r="N471" s="19">
        <v>83552</v>
      </c>
      <c r="O471" s="19">
        <v>105010</v>
      </c>
      <c r="P471" s="19">
        <v>119320</v>
      </c>
      <c r="Q471" s="19">
        <v>146640</v>
      </c>
      <c r="R471" s="19">
        <v>192380</v>
      </c>
      <c r="S471" s="19">
        <v>474390</v>
      </c>
      <c r="T471" s="19">
        <v>592670</v>
      </c>
      <c r="U471" s="19">
        <v>653590</v>
      </c>
      <c r="V471" s="19">
        <v>663520</v>
      </c>
      <c r="W471" s="19">
        <v>654220</v>
      </c>
      <c r="X471" s="19">
        <v>647510</v>
      </c>
      <c r="Y471" s="19">
        <v>642340</v>
      </c>
      <c r="Z471" s="19">
        <v>640950</v>
      </c>
      <c r="AA471" s="19">
        <v>642960</v>
      </c>
      <c r="AB471" s="19">
        <v>649050</v>
      </c>
      <c r="AC471" s="19">
        <v>654610</v>
      </c>
      <c r="AD471" s="19">
        <v>661910</v>
      </c>
      <c r="AE471" s="19">
        <v>670930</v>
      </c>
      <c r="AF471" s="19">
        <v>681230</v>
      </c>
      <c r="AG471" s="19">
        <v>693150</v>
      </c>
      <c r="AH471" s="19">
        <v>706750</v>
      </c>
      <c r="AI471" s="19">
        <v>719610</v>
      </c>
      <c r="AJ471" s="19">
        <v>730150</v>
      </c>
      <c r="AK471" s="19">
        <v>740420</v>
      </c>
      <c r="AL471" s="19">
        <v>749370</v>
      </c>
      <c r="AM471" s="19">
        <v>758080</v>
      </c>
      <c r="AN471" s="19">
        <v>767330</v>
      </c>
      <c r="AO471" s="19">
        <v>776280</v>
      </c>
    </row>
    <row r="472" spans="2:41" x14ac:dyDescent="0.3">
      <c r="B472" s="19">
        <v>10</v>
      </c>
      <c r="C472" s="19" t="s">
        <v>152</v>
      </c>
      <c r="D472" s="19" t="s">
        <v>153</v>
      </c>
      <c r="E472" s="19" t="s">
        <v>45</v>
      </c>
      <c r="F472" s="19">
        <v>2861.9</v>
      </c>
      <c r="G472" s="19">
        <v>6150.7</v>
      </c>
      <c r="H472" s="19">
        <v>13454</v>
      </c>
      <c r="I472" s="19">
        <v>28335</v>
      </c>
      <c r="J472" s="19">
        <v>50477</v>
      </c>
      <c r="K472" s="19">
        <v>76149</v>
      </c>
      <c r="L472" s="19">
        <v>119360</v>
      </c>
      <c r="M472" s="19">
        <v>166680</v>
      </c>
      <c r="N472" s="19">
        <v>208830</v>
      </c>
      <c r="O472" s="19">
        <v>248080</v>
      </c>
      <c r="P472" s="19">
        <v>272230</v>
      </c>
      <c r="Q472" s="19">
        <v>362210</v>
      </c>
      <c r="R472" s="19">
        <v>483690</v>
      </c>
      <c r="S472" s="19">
        <v>596660</v>
      </c>
      <c r="T472" s="19">
        <v>699250</v>
      </c>
      <c r="U472" s="19">
        <v>796320</v>
      </c>
      <c r="V472" s="19">
        <v>893480</v>
      </c>
      <c r="W472" s="19">
        <v>978100</v>
      </c>
      <c r="X472" s="19">
        <v>1056200</v>
      </c>
      <c r="Y472" s="19">
        <v>1132500</v>
      </c>
      <c r="Z472" s="19">
        <v>1194900</v>
      </c>
      <c r="AA472" s="19">
        <v>1252200</v>
      </c>
      <c r="AB472" s="19">
        <v>1307100</v>
      </c>
      <c r="AC472" s="19">
        <v>1348200</v>
      </c>
      <c r="AD472" s="19">
        <v>1384000</v>
      </c>
      <c r="AE472" s="19">
        <v>1418800</v>
      </c>
      <c r="AF472" s="19">
        <v>1442400</v>
      </c>
      <c r="AG472" s="19">
        <v>1462900</v>
      </c>
      <c r="AH472" s="19">
        <v>1485000</v>
      </c>
      <c r="AI472" s="19">
        <v>1499200</v>
      </c>
      <c r="AJ472" s="19">
        <v>1512900</v>
      </c>
      <c r="AK472" s="19">
        <v>1530900</v>
      </c>
      <c r="AL472" s="19">
        <v>1543100</v>
      </c>
      <c r="AM472" s="19">
        <v>1555300</v>
      </c>
      <c r="AN472" s="19">
        <v>1572400</v>
      </c>
      <c r="AO472" s="19">
        <v>1585200</v>
      </c>
    </row>
    <row r="473" spans="2:41" x14ac:dyDescent="0.3">
      <c r="B473" s="19">
        <v>10</v>
      </c>
      <c r="C473" s="19" t="s">
        <v>152</v>
      </c>
      <c r="D473" s="19" t="s">
        <v>153</v>
      </c>
      <c r="E473" s="19" t="s">
        <v>46</v>
      </c>
      <c r="F473" s="19">
        <v>1798.9</v>
      </c>
      <c r="G473" s="19">
        <v>6352</v>
      </c>
      <c r="H473" s="19">
        <v>19084</v>
      </c>
      <c r="I473" s="19">
        <v>48589</v>
      </c>
      <c r="J473" s="19">
        <v>94505</v>
      </c>
      <c r="K473" s="19">
        <v>109460</v>
      </c>
      <c r="L473" s="19">
        <v>127780</v>
      </c>
      <c r="M473" s="19">
        <v>144040</v>
      </c>
      <c r="N473" s="19">
        <v>161640</v>
      </c>
      <c r="O473" s="19">
        <v>177710</v>
      </c>
      <c r="P473" s="19">
        <v>193720</v>
      </c>
      <c r="Q473" s="19">
        <v>200780</v>
      </c>
      <c r="R473" s="19">
        <v>205520</v>
      </c>
      <c r="S473" s="19">
        <v>740320</v>
      </c>
      <c r="T473" s="19">
        <v>630100</v>
      </c>
      <c r="U473" s="19">
        <v>544690</v>
      </c>
      <c r="V473" s="19">
        <v>575410</v>
      </c>
      <c r="W473" s="19">
        <v>518660</v>
      </c>
      <c r="X473" s="19">
        <v>450150</v>
      </c>
      <c r="Y473" s="19">
        <v>445680</v>
      </c>
      <c r="Z473" s="19">
        <v>401000</v>
      </c>
      <c r="AA473" s="19">
        <v>340740</v>
      </c>
      <c r="AB473" s="19">
        <v>322620</v>
      </c>
      <c r="AC473" s="19">
        <v>285220</v>
      </c>
      <c r="AD473" s="19">
        <v>243310</v>
      </c>
      <c r="AE473" s="19">
        <v>231120</v>
      </c>
      <c r="AF473" s="19">
        <v>210200</v>
      </c>
      <c r="AG473" s="19">
        <v>191730</v>
      </c>
      <c r="AH473" s="19">
        <v>187750</v>
      </c>
      <c r="AI473" s="19">
        <v>175120</v>
      </c>
      <c r="AJ473" s="19">
        <v>163790</v>
      </c>
      <c r="AK473" s="19">
        <v>161720</v>
      </c>
      <c r="AL473" s="19">
        <v>151140</v>
      </c>
      <c r="AM473" s="19">
        <v>141890</v>
      </c>
      <c r="AN473" s="19">
        <v>139670</v>
      </c>
      <c r="AO473" s="19">
        <v>130560</v>
      </c>
    </row>
    <row r="474" spans="2:41" x14ac:dyDescent="0.3">
      <c r="B474" s="19">
        <v>10</v>
      </c>
      <c r="C474" s="19" t="s">
        <v>152</v>
      </c>
      <c r="D474" s="19" t="s">
        <v>51</v>
      </c>
      <c r="E474" s="19" t="s">
        <v>42</v>
      </c>
      <c r="F474" s="19">
        <v>0</v>
      </c>
      <c r="G474" s="19">
        <v>0</v>
      </c>
      <c r="H474" s="19">
        <v>0</v>
      </c>
      <c r="I474" s="19">
        <v>0</v>
      </c>
      <c r="J474" s="19">
        <v>0</v>
      </c>
      <c r="K474" s="19">
        <v>0</v>
      </c>
      <c r="L474" s="19">
        <v>0</v>
      </c>
      <c r="M474" s="19">
        <v>0</v>
      </c>
      <c r="N474" s="19">
        <v>0</v>
      </c>
      <c r="O474" s="19">
        <v>0</v>
      </c>
      <c r="P474" s="19">
        <v>0</v>
      </c>
      <c r="Q474" s="19">
        <v>0</v>
      </c>
      <c r="R474" s="19">
        <v>0</v>
      </c>
      <c r="S474" s="19">
        <v>0</v>
      </c>
      <c r="T474" s="19">
        <v>0</v>
      </c>
      <c r="U474" s="19">
        <v>0</v>
      </c>
      <c r="V474" s="19">
        <v>0</v>
      </c>
      <c r="W474" s="19">
        <v>0</v>
      </c>
      <c r="X474" s="19">
        <v>0</v>
      </c>
      <c r="Y474" s="19">
        <v>0</v>
      </c>
      <c r="Z474" s="19">
        <v>0</v>
      </c>
      <c r="AA474" s="19">
        <v>0</v>
      </c>
      <c r="AB474" s="19">
        <v>0</v>
      </c>
      <c r="AC474" s="19">
        <v>0</v>
      </c>
      <c r="AD474" s="19">
        <v>0</v>
      </c>
      <c r="AE474" s="19">
        <v>0</v>
      </c>
      <c r="AF474" s="19">
        <v>0</v>
      </c>
      <c r="AG474" s="19">
        <v>0</v>
      </c>
      <c r="AH474" s="19">
        <v>0</v>
      </c>
      <c r="AI474" s="19">
        <v>0</v>
      </c>
      <c r="AJ474" s="19">
        <v>0</v>
      </c>
      <c r="AK474" s="19">
        <v>0</v>
      </c>
      <c r="AL474" s="19">
        <v>0</v>
      </c>
      <c r="AM474" s="19">
        <v>0</v>
      </c>
      <c r="AN474" s="19">
        <v>0</v>
      </c>
      <c r="AO474" s="19">
        <v>0</v>
      </c>
    </row>
    <row r="475" spans="2:41" x14ac:dyDescent="0.3">
      <c r="B475" s="19">
        <v>10</v>
      </c>
      <c r="C475" s="19" t="s">
        <v>152</v>
      </c>
      <c r="D475" s="19" t="s">
        <v>51</v>
      </c>
      <c r="E475" s="19" t="s">
        <v>44</v>
      </c>
      <c r="F475" s="19">
        <v>5327.9</v>
      </c>
      <c r="G475" s="19">
        <v>13028</v>
      </c>
      <c r="H475" s="19">
        <v>23050</v>
      </c>
      <c r="I475" s="19">
        <v>32801</v>
      </c>
      <c r="J475" s="19">
        <v>36742</v>
      </c>
      <c r="K475" s="19">
        <v>35229</v>
      </c>
      <c r="L475" s="19">
        <v>34908</v>
      </c>
      <c r="M475" s="19">
        <v>38051</v>
      </c>
      <c r="N475" s="19">
        <v>48106</v>
      </c>
      <c r="O475" s="19">
        <v>62161</v>
      </c>
      <c r="P475" s="19">
        <v>73591</v>
      </c>
      <c r="Q475" s="19">
        <v>88509</v>
      </c>
      <c r="R475" s="19">
        <v>112920</v>
      </c>
      <c r="S475" s="19">
        <v>381660</v>
      </c>
      <c r="T475" s="19">
        <v>491740</v>
      </c>
      <c r="U475" s="19">
        <v>559290</v>
      </c>
      <c r="V475" s="19">
        <v>579700</v>
      </c>
      <c r="W475" s="19">
        <v>578200</v>
      </c>
      <c r="X475" s="19">
        <v>577950</v>
      </c>
      <c r="Y475" s="19">
        <v>577410</v>
      </c>
      <c r="Z475" s="19">
        <v>579580</v>
      </c>
      <c r="AA475" s="19">
        <v>584850</v>
      </c>
      <c r="AB475" s="19">
        <v>593360</v>
      </c>
      <c r="AC475" s="19">
        <v>601550</v>
      </c>
      <c r="AD475" s="19">
        <v>610750</v>
      </c>
      <c r="AE475" s="19">
        <v>621200</v>
      </c>
      <c r="AF475" s="19">
        <v>632790</v>
      </c>
      <c r="AG475" s="19">
        <v>645660</v>
      </c>
      <c r="AH475" s="19">
        <v>659790</v>
      </c>
      <c r="AI475" s="19">
        <v>672940</v>
      </c>
      <c r="AJ475" s="19">
        <v>683490</v>
      </c>
      <c r="AK475" s="19">
        <v>693480</v>
      </c>
      <c r="AL475" s="19">
        <v>702220</v>
      </c>
      <c r="AM475" s="19">
        <v>710720</v>
      </c>
      <c r="AN475" s="19">
        <v>719620</v>
      </c>
      <c r="AO475" s="19">
        <v>728260</v>
      </c>
    </row>
    <row r="476" spans="2:41" x14ac:dyDescent="0.3">
      <c r="B476" s="19">
        <v>10</v>
      </c>
      <c r="C476" s="19" t="s">
        <v>152</v>
      </c>
      <c r="D476" s="19" t="s">
        <v>51</v>
      </c>
      <c r="E476" s="19" t="s">
        <v>45</v>
      </c>
      <c r="F476" s="19">
        <v>2128.4</v>
      </c>
      <c r="G476" s="19">
        <v>4823.3999999999996</v>
      </c>
      <c r="H476" s="19">
        <v>12021</v>
      </c>
      <c r="I476" s="19">
        <v>26991</v>
      </c>
      <c r="J476" s="19">
        <v>49815</v>
      </c>
      <c r="K476" s="19">
        <v>75701</v>
      </c>
      <c r="L476" s="19">
        <v>119120</v>
      </c>
      <c r="M476" s="19">
        <v>166460</v>
      </c>
      <c r="N476" s="19">
        <v>207740</v>
      </c>
      <c r="O476" s="19">
        <v>245330</v>
      </c>
      <c r="P476" s="19">
        <v>267080</v>
      </c>
      <c r="Q476" s="19">
        <v>361960</v>
      </c>
      <c r="R476" s="19">
        <v>483690</v>
      </c>
      <c r="S476" s="19">
        <v>596660</v>
      </c>
      <c r="T476" s="19">
        <v>699250</v>
      </c>
      <c r="U476" s="19">
        <v>796320</v>
      </c>
      <c r="V476" s="19">
        <v>893480</v>
      </c>
      <c r="W476" s="19">
        <v>978100</v>
      </c>
      <c r="X476" s="19">
        <v>1056200</v>
      </c>
      <c r="Y476" s="19">
        <v>1132500</v>
      </c>
      <c r="Z476" s="19">
        <v>1194900</v>
      </c>
      <c r="AA476" s="19">
        <v>1252200</v>
      </c>
      <c r="AB476" s="19">
        <v>1307100</v>
      </c>
      <c r="AC476" s="19">
        <v>1348200</v>
      </c>
      <c r="AD476" s="19">
        <v>1384000</v>
      </c>
      <c r="AE476" s="19">
        <v>1418800</v>
      </c>
      <c r="AF476" s="19">
        <v>1442400</v>
      </c>
      <c r="AG476" s="19">
        <v>1462900</v>
      </c>
      <c r="AH476" s="19">
        <v>1485000</v>
      </c>
      <c r="AI476" s="19">
        <v>1499200</v>
      </c>
      <c r="AJ476" s="19">
        <v>1512900</v>
      </c>
      <c r="AK476" s="19">
        <v>1530900</v>
      </c>
      <c r="AL476" s="19">
        <v>1543100</v>
      </c>
      <c r="AM476" s="19">
        <v>1555300</v>
      </c>
      <c r="AN476" s="19">
        <v>1572400</v>
      </c>
      <c r="AO476" s="19">
        <v>1585200</v>
      </c>
    </row>
    <row r="477" spans="2:41" x14ac:dyDescent="0.3">
      <c r="B477" s="19">
        <v>10</v>
      </c>
      <c r="C477" s="19" t="s">
        <v>152</v>
      </c>
      <c r="D477" s="19" t="s">
        <v>51</v>
      </c>
      <c r="E477" s="19" t="s">
        <v>46</v>
      </c>
      <c r="F477" s="19">
        <v>1213.7</v>
      </c>
      <c r="G477" s="19">
        <v>4561.5</v>
      </c>
      <c r="H477" s="19">
        <v>13878</v>
      </c>
      <c r="I477" s="19">
        <v>34661</v>
      </c>
      <c r="J477" s="19">
        <v>63926</v>
      </c>
      <c r="K477" s="19">
        <v>66200</v>
      </c>
      <c r="L477" s="19">
        <v>73860</v>
      </c>
      <c r="M477" s="19">
        <v>83261</v>
      </c>
      <c r="N477" s="19">
        <v>94412</v>
      </c>
      <c r="O477" s="19">
        <v>104410</v>
      </c>
      <c r="P477" s="19">
        <v>112950</v>
      </c>
      <c r="Q477" s="19">
        <v>112780</v>
      </c>
      <c r="R477" s="19">
        <v>111570</v>
      </c>
      <c r="S477" s="19">
        <v>563220</v>
      </c>
      <c r="T477" s="19">
        <v>489190</v>
      </c>
      <c r="U477" s="19">
        <v>434170</v>
      </c>
      <c r="V477" s="19">
        <v>469130</v>
      </c>
      <c r="W477" s="19">
        <v>421510</v>
      </c>
      <c r="X477" s="19">
        <v>363780</v>
      </c>
      <c r="Y477" s="19">
        <v>363450</v>
      </c>
      <c r="Z477" s="19">
        <v>326860</v>
      </c>
      <c r="AA477" s="19">
        <v>275800</v>
      </c>
      <c r="AB477" s="19">
        <v>261930</v>
      </c>
      <c r="AC477" s="19">
        <v>230310</v>
      </c>
      <c r="AD477" s="19">
        <v>194070</v>
      </c>
      <c r="AE477" s="19">
        <v>184260</v>
      </c>
      <c r="AF477" s="19">
        <v>166380</v>
      </c>
      <c r="AG477" s="19">
        <v>150400</v>
      </c>
      <c r="AH477" s="19">
        <v>147100</v>
      </c>
      <c r="AI477" s="19">
        <v>136000</v>
      </c>
      <c r="AJ477" s="19">
        <v>125950</v>
      </c>
      <c r="AK477" s="19">
        <v>124020</v>
      </c>
      <c r="AL477" s="19">
        <v>114520</v>
      </c>
      <c r="AM477" s="19">
        <v>106160</v>
      </c>
      <c r="AN477" s="19">
        <v>103990</v>
      </c>
      <c r="AO477" s="19">
        <v>95704</v>
      </c>
    </row>
    <row r="478" spans="2:41" x14ac:dyDescent="0.3">
      <c r="B478" s="19">
        <v>10</v>
      </c>
      <c r="C478" s="19" t="s">
        <v>152</v>
      </c>
      <c r="D478" s="19" t="s">
        <v>52</v>
      </c>
      <c r="E478" s="19" t="s">
        <v>42</v>
      </c>
      <c r="F478" s="19">
        <v>0</v>
      </c>
      <c r="G478" s="19">
        <v>0</v>
      </c>
      <c r="H478" s="19">
        <v>0</v>
      </c>
      <c r="I478" s="19">
        <v>0</v>
      </c>
      <c r="J478" s="19">
        <v>0</v>
      </c>
      <c r="K478" s="19">
        <v>0</v>
      </c>
      <c r="L478" s="19">
        <v>0</v>
      </c>
      <c r="M478" s="19">
        <v>0</v>
      </c>
      <c r="N478" s="19">
        <v>0</v>
      </c>
      <c r="O478" s="19">
        <v>0</v>
      </c>
      <c r="P478" s="19">
        <v>0</v>
      </c>
      <c r="Q478" s="19">
        <v>0</v>
      </c>
      <c r="R478" s="19">
        <v>0</v>
      </c>
      <c r="S478" s="19">
        <v>0</v>
      </c>
      <c r="T478" s="19">
        <v>0</v>
      </c>
      <c r="U478" s="19">
        <v>0</v>
      </c>
      <c r="V478" s="19">
        <v>0</v>
      </c>
      <c r="W478" s="19">
        <v>0</v>
      </c>
      <c r="X478" s="19">
        <v>0</v>
      </c>
      <c r="Y478" s="19">
        <v>0</v>
      </c>
      <c r="Z478" s="19">
        <v>0</v>
      </c>
      <c r="AA478" s="19">
        <v>0</v>
      </c>
      <c r="AB478" s="19">
        <v>0</v>
      </c>
      <c r="AC478" s="19">
        <v>0</v>
      </c>
      <c r="AD478" s="19">
        <v>0</v>
      </c>
      <c r="AE478" s="19">
        <v>0</v>
      </c>
      <c r="AF478" s="19">
        <v>0</v>
      </c>
      <c r="AG478" s="19">
        <v>0</v>
      </c>
      <c r="AH478" s="19">
        <v>0</v>
      </c>
      <c r="AI478" s="19">
        <v>0</v>
      </c>
      <c r="AJ478" s="19">
        <v>0</v>
      </c>
      <c r="AK478" s="19">
        <v>0</v>
      </c>
      <c r="AL478" s="19">
        <v>0</v>
      </c>
      <c r="AM478" s="19">
        <v>0</v>
      </c>
      <c r="AN478" s="19">
        <v>0</v>
      </c>
      <c r="AO478" s="19">
        <v>0</v>
      </c>
    </row>
    <row r="479" spans="2:41" x14ac:dyDescent="0.3">
      <c r="B479" s="19">
        <v>10</v>
      </c>
      <c r="C479" s="19" t="s">
        <v>152</v>
      </c>
      <c r="D479" s="19" t="s">
        <v>52</v>
      </c>
      <c r="E479" s="19" t="s">
        <v>44</v>
      </c>
      <c r="F479" s="19">
        <v>2000.4</v>
      </c>
      <c r="G479" s="19">
        <v>4575.8999999999996</v>
      </c>
      <c r="H479" s="19">
        <v>8370.1</v>
      </c>
      <c r="I479" s="19">
        <v>12843</v>
      </c>
      <c r="J479" s="19">
        <v>17111</v>
      </c>
      <c r="K479" s="19">
        <v>19406</v>
      </c>
      <c r="L479" s="19">
        <v>22535</v>
      </c>
      <c r="M479" s="19">
        <v>25690</v>
      </c>
      <c r="N479" s="19">
        <v>31238</v>
      </c>
      <c r="O479" s="19">
        <v>37508</v>
      </c>
      <c r="P479" s="19">
        <v>45701</v>
      </c>
      <c r="Q479" s="19">
        <v>50663</v>
      </c>
      <c r="R479" s="19">
        <v>55874</v>
      </c>
      <c r="S479" s="19">
        <v>57659</v>
      </c>
      <c r="T479" s="19">
        <v>60159</v>
      </c>
      <c r="U479" s="19">
        <v>60923</v>
      </c>
      <c r="V479" s="19">
        <v>61368</v>
      </c>
      <c r="W479" s="19">
        <v>62981</v>
      </c>
      <c r="X479" s="19">
        <v>63869</v>
      </c>
      <c r="Y479" s="19">
        <v>63659</v>
      </c>
      <c r="Z479" s="19">
        <v>62929</v>
      </c>
      <c r="AA479" s="19">
        <v>62217</v>
      </c>
      <c r="AB479" s="19">
        <v>61021</v>
      </c>
      <c r="AC479" s="19">
        <v>59479</v>
      </c>
      <c r="AD479" s="19">
        <v>57851</v>
      </c>
      <c r="AE479" s="19">
        <v>57543</v>
      </c>
      <c r="AF479" s="19">
        <v>57181</v>
      </c>
      <c r="AG479" s="19">
        <v>56852</v>
      </c>
      <c r="AH479" s="19">
        <v>56606</v>
      </c>
      <c r="AI479" s="19">
        <v>56352</v>
      </c>
      <c r="AJ479" s="19">
        <v>56298</v>
      </c>
      <c r="AK479" s="19">
        <v>56394</v>
      </c>
      <c r="AL479" s="19">
        <v>56489</v>
      </c>
      <c r="AM479" s="19">
        <v>56623</v>
      </c>
      <c r="AN479" s="19">
        <v>56821</v>
      </c>
      <c r="AO479" s="19">
        <v>56962</v>
      </c>
    </row>
    <row r="480" spans="2:41" x14ac:dyDescent="0.3">
      <c r="B480" s="19">
        <v>10</v>
      </c>
      <c r="C480" s="19" t="s">
        <v>152</v>
      </c>
      <c r="D480" s="19" t="s">
        <v>52</v>
      </c>
      <c r="E480" s="19" t="s">
        <v>45</v>
      </c>
      <c r="F480" s="19">
        <v>1261.0999999999999</v>
      </c>
      <c r="G480" s="19">
        <v>3095.2</v>
      </c>
      <c r="H480" s="19">
        <v>7846.4</v>
      </c>
      <c r="I480" s="19">
        <v>17178</v>
      </c>
      <c r="J480" s="19">
        <v>30558</v>
      </c>
      <c r="K480" s="19">
        <v>45161</v>
      </c>
      <c r="L480" s="19">
        <v>69669</v>
      </c>
      <c r="M480" s="19">
        <v>97253</v>
      </c>
      <c r="N480" s="19">
        <v>122710</v>
      </c>
      <c r="O480" s="19">
        <v>145490</v>
      </c>
      <c r="P480" s="19">
        <v>162180</v>
      </c>
      <c r="Q480" s="19">
        <v>210530</v>
      </c>
      <c r="R480" s="19">
        <v>263450</v>
      </c>
      <c r="S480" s="19">
        <v>319380</v>
      </c>
      <c r="T480" s="19">
        <v>379890</v>
      </c>
      <c r="U480" s="19">
        <v>439910</v>
      </c>
      <c r="V480" s="19">
        <v>498570</v>
      </c>
      <c r="W480" s="19">
        <v>562530</v>
      </c>
      <c r="X480" s="19">
        <v>623650</v>
      </c>
      <c r="Y480" s="19">
        <v>677190</v>
      </c>
      <c r="Z480" s="19">
        <v>724330</v>
      </c>
      <c r="AA480" s="19">
        <v>769030</v>
      </c>
      <c r="AB480" s="19">
        <v>807200</v>
      </c>
      <c r="AC480" s="19">
        <v>837750</v>
      </c>
      <c r="AD480" s="19">
        <v>864970</v>
      </c>
      <c r="AE480" s="19">
        <v>888290</v>
      </c>
      <c r="AF480" s="19">
        <v>904330</v>
      </c>
      <c r="AG480" s="19">
        <v>917840</v>
      </c>
      <c r="AH480" s="19">
        <v>930860</v>
      </c>
      <c r="AI480" s="19">
        <v>939400</v>
      </c>
      <c r="AJ480" s="19">
        <v>948050</v>
      </c>
      <c r="AK480" s="19">
        <v>958860</v>
      </c>
      <c r="AL480" s="19">
        <v>966770</v>
      </c>
      <c r="AM480" s="19">
        <v>974710</v>
      </c>
      <c r="AN480" s="19">
        <v>985210</v>
      </c>
      <c r="AO480" s="19">
        <v>993470</v>
      </c>
    </row>
    <row r="481" spans="2:41" x14ac:dyDescent="0.3">
      <c r="B481" s="19">
        <v>10</v>
      </c>
      <c r="C481" s="19" t="s">
        <v>152</v>
      </c>
      <c r="D481" s="19" t="s">
        <v>52</v>
      </c>
      <c r="E481" s="19" t="s">
        <v>46</v>
      </c>
      <c r="F481" s="19">
        <v>257.5</v>
      </c>
      <c r="G481" s="19">
        <v>836.05</v>
      </c>
      <c r="H481" s="19">
        <v>2401.4</v>
      </c>
      <c r="I481" s="19">
        <v>6038.7</v>
      </c>
      <c r="J481" s="19">
        <v>12162</v>
      </c>
      <c r="K481" s="19">
        <v>13132</v>
      </c>
      <c r="L481" s="19">
        <v>16866</v>
      </c>
      <c r="M481" s="19">
        <v>21182</v>
      </c>
      <c r="N481" s="19">
        <v>25384</v>
      </c>
      <c r="O481" s="19">
        <v>28795</v>
      </c>
      <c r="P481" s="19">
        <v>32782</v>
      </c>
      <c r="Q481" s="19">
        <v>37481</v>
      </c>
      <c r="R481" s="19">
        <v>41543</v>
      </c>
      <c r="S481" s="19">
        <v>44541</v>
      </c>
      <c r="T481" s="19">
        <v>47573</v>
      </c>
      <c r="U481" s="19">
        <v>50537</v>
      </c>
      <c r="V481" s="19">
        <v>54496</v>
      </c>
      <c r="W481" s="19">
        <v>57378</v>
      </c>
      <c r="X481" s="19">
        <v>59467</v>
      </c>
      <c r="Y481" s="19">
        <v>60516</v>
      </c>
      <c r="Z481" s="19">
        <v>60950</v>
      </c>
      <c r="AA481" s="19">
        <v>61124</v>
      </c>
      <c r="AB481" s="19">
        <v>60482</v>
      </c>
      <c r="AC481" s="19">
        <v>59020</v>
      </c>
      <c r="AD481" s="19">
        <v>57236</v>
      </c>
      <c r="AE481" s="19">
        <v>57195</v>
      </c>
      <c r="AF481" s="19">
        <v>56779</v>
      </c>
      <c r="AG481" s="19">
        <v>56275</v>
      </c>
      <c r="AH481" s="19">
        <v>55744</v>
      </c>
      <c r="AI481" s="19">
        <v>54893</v>
      </c>
      <c r="AJ481" s="19">
        <v>53966</v>
      </c>
      <c r="AK481" s="19">
        <v>53105</v>
      </c>
      <c r="AL481" s="19">
        <v>52017</v>
      </c>
      <c r="AM481" s="19">
        <v>50897</v>
      </c>
      <c r="AN481" s="19">
        <v>49905</v>
      </c>
      <c r="AO481" s="19">
        <v>48786</v>
      </c>
    </row>
    <row r="482" spans="2:41" x14ac:dyDescent="0.3">
      <c r="B482" s="19">
        <v>10</v>
      </c>
      <c r="C482" s="19" t="s">
        <v>152</v>
      </c>
      <c r="D482" s="19" t="s">
        <v>53</v>
      </c>
      <c r="E482" s="19" t="s">
        <v>42</v>
      </c>
      <c r="F482" s="19">
        <v>0</v>
      </c>
      <c r="G482" s="19">
        <v>0</v>
      </c>
      <c r="H482" s="19">
        <v>0</v>
      </c>
      <c r="I482" s="19">
        <v>0</v>
      </c>
      <c r="J482" s="19">
        <v>0</v>
      </c>
      <c r="K482" s="19">
        <v>0</v>
      </c>
      <c r="L482" s="19">
        <v>0</v>
      </c>
      <c r="M482" s="19">
        <v>0</v>
      </c>
      <c r="N482" s="19">
        <v>0</v>
      </c>
      <c r="O482" s="19">
        <v>0</v>
      </c>
      <c r="P482" s="19">
        <v>0</v>
      </c>
      <c r="Q482" s="19">
        <v>0</v>
      </c>
      <c r="R482" s="19">
        <v>0</v>
      </c>
      <c r="S482" s="19">
        <v>0</v>
      </c>
      <c r="T482" s="19">
        <v>0</v>
      </c>
      <c r="U482" s="19">
        <v>0</v>
      </c>
      <c r="V482" s="19">
        <v>0</v>
      </c>
      <c r="W482" s="19">
        <v>0</v>
      </c>
      <c r="X482" s="19">
        <v>0</v>
      </c>
      <c r="Y482" s="19">
        <v>0</v>
      </c>
      <c r="Z482" s="19">
        <v>0</v>
      </c>
      <c r="AA482" s="19">
        <v>0</v>
      </c>
      <c r="AB482" s="19">
        <v>0</v>
      </c>
      <c r="AC482" s="19">
        <v>0</v>
      </c>
      <c r="AD482" s="19">
        <v>0</v>
      </c>
      <c r="AE482" s="19">
        <v>0</v>
      </c>
      <c r="AF482" s="19">
        <v>0</v>
      </c>
      <c r="AG482" s="19">
        <v>0</v>
      </c>
      <c r="AH482" s="19">
        <v>0</v>
      </c>
      <c r="AI482" s="19">
        <v>0</v>
      </c>
      <c r="AJ482" s="19">
        <v>0</v>
      </c>
      <c r="AK482" s="19">
        <v>0</v>
      </c>
      <c r="AL482" s="19">
        <v>0</v>
      </c>
      <c r="AM482" s="19">
        <v>0</v>
      </c>
      <c r="AN482" s="19">
        <v>0</v>
      </c>
      <c r="AO482" s="19">
        <v>0</v>
      </c>
    </row>
    <row r="483" spans="2:41" x14ac:dyDescent="0.3">
      <c r="B483" s="19">
        <v>10</v>
      </c>
      <c r="C483" s="19" t="s">
        <v>152</v>
      </c>
      <c r="D483" s="19" t="s">
        <v>53</v>
      </c>
      <c r="E483" s="19" t="s">
        <v>44</v>
      </c>
      <c r="F483" s="19">
        <v>7665.2</v>
      </c>
      <c r="G483" s="19">
        <v>18087</v>
      </c>
      <c r="H483" s="19">
        <v>31709</v>
      </c>
      <c r="I483" s="19">
        <v>45033</v>
      </c>
      <c r="J483" s="19">
        <v>52353</v>
      </c>
      <c r="K483" s="19">
        <v>54811</v>
      </c>
      <c r="L483" s="19">
        <v>59029</v>
      </c>
      <c r="M483" s="19">
        <v>67415</v>
      </c>
      <c r="N483" s="19">
        <v>83552</v>
      </c>
      <c r="O483" s="19">
        <v>105010</v>
      </c>
      <c r="P483" s="19">
        <v>119320</v>
      </c>
      <c r="Q483" s="19">
        <v>146640</v>
      </c>
      <c r="R483" s="19">
        <v>192380</v>
      </c>
      <c r="S483" s="19">
        <v>474390</v>
      </c>
      <c r="T483" s="19">
        <v>592670</v>
      </c>
      <c r="U483" s="19">
        <v>653590</v>
      </c>
      <c r="V483" s="19">
        <v>663520</v>
      </c>
      <c r="W483" s="19">
        <v>654220</v>
      </c>
      <c r="X483" s="19">
        <v>647510</v>
      </c>
      <c r="Y483" s="19">
        <v>642340</v>
      </c>
      <c r="Z483" s="19">
        <v>640950</v>
      </c>
      <c r="AA483" s="19">
        <v>642960</v>
      </c>
      <c r="AB483" s="19">
        <v>649050</v>
      </c>
      <c r="AC483" s="19">
        <v>654610</v>
      </c>
      <c r="AD483" s="19">
        <v>661910</v>
      </c>
      <c r="AE483" s="19">
        <v>670930</v>
      </c>
      <c r="AF483" s="19">
        <v>681230</v>
      </c>
      <c r="AG483" s="19">
        <v>693150</v>
      </c>
      <c r="AH483" s="19">
        <v>706750</v>
      </c>
      <c r="AI483" s="19">
        <v>719610</v>
      </c>
      <c r="AJ483" s="19">
        <v>730150</v>
      </c>
      <c r="AK483" s="19">
        <v>740420</v>
      </c>
      <c r="AL483" s="19">
        <v>749370</v>
      </c>
      <c r="AM483" s="19">
        <v>758080</v>
      </c>
      <c r="AN483" s="19">
        <v>767330</v>
      </c>
      <c r="AO483" s="19">
        <v>776280</v>
      </c>
    </row>
    <row r="484" spans="2:41" x14ac:dyDescent="0.3">
      <c r="B484" s="19">
        <v>10</v>
      </c>
      <c r="C484" s="19" t="s">
        <v>152</v>
      </c>
      <c r="D484" s="19" t="s">
        <v>53</v>
      </c>
      <c r="E484" s="19" t="s">
        <v>45</v>
      </c>
      <c r="F484" s="19">
        <v>2861.9</v>
      </c>
      <c r="G484" s="19">
        <v>6150.7</v>
      </c>
      <c r="H484" s="19">
        <v>13454</v>
      </c>
      <c r="I484" s="19">
        <v>28335</v>
      </c>
      <c r="J484" s="19">
        <v>50477</v>
      </c>
      <c r="K484" s="19">
        <v>76149</v>
      </c>
      <c r="L484" s="19">
        <v>119360</v>
      </c>
      <c r="M484" s="19">
        <v>166680</v>
      </c>
      <c r="N484" s="19">
        <v>208830</v>
      </c>
      <c r="O484" s="19">
        <v>248080</v>
      </c>
      <c r="P484" s="19">
        <v>272230</v>
      </c>
      <c r="Q484" s="19">
        <v>362210</v>
      </c>
      <c r="R484" s="19">
        <v>483690</v>
      </c>
      <c r="S484" s="19">
        <v>596660</v>
      </c>
      <c r="T484" s="19">
        <v>699250</v>
      </c>
      <c r="U484" s="19">
        <v>796320</v>
      </c>
      <c r="V484" s="19">
        <v>893480</v>
      </c>
      <c r="W484" s="19">
        <v>978100</v>
      </c>
      <c r="X484" s="19">
        <v>1056200</v>
      </c>
      <c r="Y484" s="19">
        <v>1132500</v>
      </c>
      <c r="Z484" s="19">
        <v>1194900</v>
      </c>
      <c r="AA484" s="19">
        <v>1252200</v>
      </c>
      <c r="AB484" s="19">
        <v>1307100</v>
      </c>
      <c r="AC484" s="19">
        <v>1348200</v>
      </c>
      <c r="AD484" s="19">
        <v>1384000</v>
      </c>
      <c r="AE484" s="19">
        <v>1418800</v>
      </c>
      <c r="AF484" s="19">
        <v>1442400</v>
      </c>
      <c r="AG484" s="19">
        <v>1462900</v>
      </c>
      <c r="AH484" s="19">
        <v>1485000</v>
      </c>
      <c r="AI484" s="19">
        <v>1499200</v>
      </c>
      <c r="AJ484" s="19">
        <v>1512900</v>
      </c>
      <c r="AK484" s="19">
        <v>1530900</v>
      </c>
      <c r="AL484" s="19">
        <v>1543100</v>
      </c>
      <c r="AM484" s="19">
        <v>1555300</v>
      </c>
      <c r="AN484" s="19">
        <v>1572400</v>
      </c>
      <c r="AO484" s="19">
        <v>1585200</v>
      </c>
    </row>
    <row r="485" spans="2:41" x14ac:dyDescent="0.3">
      <c r="B485" s="19">
        <v>10</v>
      </c>
      <c r="C485" s="19" t="s">
        <v>152</v>
      </c>
      <c r="D485" s="19" t="s">
        <v>53</v>
      </c>
      <c r="E485" s="19" t="s">
        <v>46</v>
      </c>
      <c r="F485" s="19">
        <v>1798.9</v>
      </c>
      <c r="G485" s="19">
        <v>6352</v>
      </c>
      <c r="H485" s="19">
        <v>19084</v>
      </c>
      <c r="I485" s="19">
        <v>48589</v>
      </c>
      <c r="J485" s="19">
        <v>94505</v>
      </c>
      <c r="K485" s="19">
        <v>109460</v>
      </c>
      <c r="L485" s="19">
        <v>127780</v>
      </c>
      <c r="M485" s="19">
        <v>144040</v>
      </c>
      <c r="N485" s="19">
        <v>161640</v>
      </c>
      <c r="O485" s="19">
        <v>177710</v>
      </c>
      <c r="P485" s="19">
        <v>193720</v>
      </c>
      <c r="Q485" s="19">
        <v>200780</v>
      </c>
      <c r="R485" s="19">
        <v>205520</v>
      </c>
      <c r="S485" s="19">
        <v>740320</v>
      </c>
      <c r="T485" s="19">
        <v>630100</v>
      </c>
      <c r="U485" s="19">
        <v>544690</v>
      </c>
      <c r="V485" s="19">
        <v>575410</v>
      </c>
      <c r="W485" s="19">
        <v>518660</v>
      </c>
      <c r="X485" s="19">
        <v>450150</v>
      </c>
      <c r="Y485" s="19">
        <v>445680</v>
      </c>
      <c r="Z485" s="19">
        <v>401000</v>
      </c>
      <c r="AA485" s="19">
        <v>340740</v>
      </c>
      <c r="AB485" s="19">
        <v>322620</v>
      </c>
      <c r="AC485" s="19">
        <v>285220</v>
      </c>
      <c r="AD485" s="19">
        <v>243310</v>
      </c>
      <c r="AE485" s="19">
        <v>231120</v>
      </c>
      <c r="AF485" s="19">
        <v>210200</v>
      </c>
      <c r="AG485" s="19">
        <v>191730</v>
      </c>
      <c r="AH485" s="19">
        <v>187750</v>
      </c>
      <c r="AI485" s="19">
        <v>175120</v>
      </c>
      <c r="AJ485" s="19">
        <v>163790</v>
      </c>
      <c r="AK485" s="19">
        <v>161720</v>
      </c>
      <c r="AL485" s="19">
        <v>151140</v>
      </c>
      <c r="AM485" s="19">
        <v>141890</v>
      </c>
      <c r="AN485" s="19">
        <v>139670</v>
      </c>
      <c r="AO485" s="19">
        <v>130560</v>
      </c>
    </row>
    <row r="486" spans="2:41" x14ac:dyDescent="0.3">
      <c r="B486" s="19">
        <v>10</v>
      </c>
      <c r="C486" s="19" t="s">
        <v>152</v>
      </c>
      <c r="D486" s="19" t="s">
        <v>54</v>
      </c>
      <c r="E486" s="19" t="s">
        <v>42</v>
      </c>
      <c r="F486" s="19">
        <v>0</v>
      </c>
      <c r="G486" s="19">
        <v>0</v>
      </c>
      <c r="H486" s="19">
        <v>0</v>
      </c>
      <c r="I486" s="19">
        <v>0</v>
      </c>
      <c r="J486" s="19">
        <v>0</v>
      </c>
      <c r="K486" s="19">
        <v>0</v>
      </c>
      <c r="L486" s="19">
        <v>0</v>
      </c>
      <c r="M486" s="19">
        <v>0</v>
      </c>
      <c r="N486" s="19">
        <v>0</v>
      </c>
      <c r="O486" s="19">
        <v>0</v>
      </c>
      <c r="P486" s="19">
        <v>0</v>
      </c>
      <c r="Q486" s="19">
        <v>0</v>
      </c>
      <c r="R486" s="19">
        <v>0</v>
      </c>
      <c r="S486" s="19">
        <v>0</v>
      </c>
      <c r="T486" s="19">
        <v>0</v>
      </c>
      <c r="U486" s="19">
        <v>0</v>
      </c>
      <c r="V486" s="19">
        <v>0</v>
      </c>
      <c r="W486" s="19">
        <v>0</v>
      </c>
      <c r="X486" s="19">
        <v>0</v>
      </c>
      <c r="Y486" s="19">
        <v>0</v>
      </c>
      <c r="Z486" s="19">
        <v>0</v>
      </c>
      <c r="AA486" s="19">
        <v>0</v>
      </c>
      <c r="AB486" s="19">
        <v>0</v>
      </c>
      <c r="AC486" s="19">
        <v>0</v>
      </c>
      <c r="AD486" s="19">
        <v>0</v>
      </c>
      <c r="AE486" s="19">
        <v>0</v>
      </c>
      <c r="AF486" s="19">
        <v>0</v>
      </c>
      <c r="AG486" s="19">
        <v>0</v>
      </c>
      <c r="AH486" s="19">
        <v>0</v>
      </c>
      <c r="AI486" s="19">
        <v>0</v>
      </c>
      <c r="AJ486" s="19">
        <v>0</v>
      </c>
      <c r="AK486" s="19">
        <v>0</v>
      </c>
      <c r="AL486" s="19">
        <v>0</v>
      </c>
      <c r="AM486" s="19">
        <v>0</v>
      </c>
      <c r="AN486" s="19">
        <v>0</v>
      </c>
      <c r="AO486" s="19">
        <v>0</v>
      </c>
    </row>
    <row r="487" spans="2:41" x14ac:dyDescent="0.3">
      <c r="B487" s="19">
        <v>10</v>
      </c>
      <c r="C487" s="19" t="s">
        <v>152</v>
      </c>
      <c r="D487" s="19" t="s">
        <v>54</v>
      </c>
      <c r="E487" s="19" t="s">
        <v>44</v>
      </c>
      <c r="F487" s="19">
        <v>2506.5</v>
      </c>
      <c r="G487" s="19">
        <v>5598.7</v>
      </c>
      <c r="H487" s="19">
        <v>10461</v>
      </c>
      <c r="I487" s="19">
        <v>16948</v>
      </c>
      <c r="J487" s="19">
        <v>23735</v>
      </c>
      <c r="K487" s="19">
        <v>33054</v>
      </c>
      <c r="L487" s="19">
        <v>40680</v>
      </c>
      <c r="M487" s="19">
        <v>46899</v>
      </c>
      <c r="N487" s="19">
        <v>56733</v>
      </c>
      <c r="O487" s="19">
        <v>68237</v>
      </c>
      <c r="P487" s="19">
        <v>83339</v>
      </c>
      <c r="Q487" s="19">
        <v>90744</v>
      </c>
      <c r="R487" s="19">
        <v>98333</v>
      </c>
      <c r="S487" s="19">
        <v>98584</v>
      </c>
      <c r="T487" s="19">
        <v>99969</v>
      </c>
      <c r="U487" s="19">
        <v>99958</v>
      </c>
      <c r="V487" s="19">
        <v>99156</v>
      </c>
      <c r="W487" s="19">
        <v>100370</v>
      </c>
      <c r="X487" s="19">
        <v>100210</v>
      </c>
      <c r="Y487" s="19">
        <v>97955</v>
      </c>
      <c r="Z487" s="19">
        <v>94825</v>
      </c>
      <c r="AA487" s="19">
        <v>91737</v>
      </c>
      <c r="AB487" s="19">
        <v>88201</v>
      </c>
      <c r="AC487" s="19">
        <v>84218</v>
      </c>
      <c r="AD487" s="19">
        <v>80076</v>
      </c>
      <c r="AE487" s="19">
        <v>78310</v>
      </c>
      <c r="AF487" s="19">
        <v>76672</v>
      </c>
      <c r="AG487" s="19">
        <v>75308</v>
      </c>
      <c r="AH487" s="19">
        <v>74266</v>
      </c>
      <c r="AI487" s="19">
        <v>73382</v>
      </c>
      <c r="AJ487" s="19">
        <v>72893</v>
      </c>
      <c r="AK487" s="19">
        <v>72715</v>
      </c>
      <c r="AL487" s="19">
        <v>72655</v>
      </c>
      <c r="AM487" s="19">
        <v>72739</v>
      </c>
      <c r="AN487" s="19">
        <v>72949</v>
      </c>
      <c r="AO487" s="19">
        <v>73102</v>
      </c>
    </row>
    <row r="488" spans="2:41" x14ac:dyDescent="0.3">
      <c r="B488" s="19">
        <v>10</v>
      </c>
      <c r="C488" s="19" t="s">
        <v>152</v>
      </c>
      <c r="D488" s="19" t="s">
        <v>54</v>
      </c>
      <c r="E488" s="19" t="s">
        <v>45</v>
      </c>
      <c r="F488" s="19">
        <v>1261.0999999999999</v>
      </c>
      <c r="G488" s="19">
        <v>3095.2</v>
      </c>
      <c r="H488" s="19">
        <v>7846.4</v>
      </c>
      <c r="I488" s="19">
        <v>17178</v>
      </c>
      <c r="J488" s="19">
        <v>30558</v>
      </c>
      <c r="K488" s="19">
        <v>45161</v>
      </c>
      <c r="L488" s="19">
        <v>69669</v>
      </c>
      <c r="M488" s="19">
        <v>97253</v>
      </c>
      <c r="N488" s="19">
        <v>122710</v>
      </c>
      <c r="O488" s="19">
        <v>145490</v>
      </c>
      <c r="P488" s="19">
        <v>162180</v>
      </c>
      <c r="Q488" s="19">
        <v>210530</v>
      </c>
      <c r="R488" s="19">
        <v>263450</v>
      </c>
      <c r="S488" s="19">
        <v>319380</v>
      </c>
      <c r="T488" s="19">
        <v>379890</v>
      </c>
      <c r="U488" s="19">
        <v>439910</v>
      </c>
      <c r="V488" s="19">
        <v>498570</v>
      </c>
      <c r="W488" s="19">
        <v>562530</v>
      </c>
      <c r="X488" s="19">
        <v>623650</v>
      </c>
      <c r="Y488" s="19">
        <v>677190</v>
      </c>
      <c r="Z488" s="19">
        <v>724330</v>
      </c>
      <c r="AA488" s="19">
        <v>769030</v>
      </c>
      <c r="AB488" s="19">
        <v>807200</v>
      </c>
      <c r="AC488" s="19">
        <v>837750</v>
      </c>
      <c r="AD488" s="19">
        <v>864970</v>
      </c>
      <c r="AE488" s="19">
        <v>888290</v>
      </c>
      <c r="AF488" s="19">
        <v>904330</v>
      </c>
      <c r="AG488" s="19">
        <v>917840</v>
      </c>
      <c r="AH488" s="19">
        <v>930860</v>
      </c>
      <c r="AI488" s="19">
        <v>939400</v>
      </c>
      <c r="AJ488" s="19">
        <v>948050</v>
      </c>
      <c r="AK488" s="19">
        <v>958860</v>
      </c>
      <c r="AL488" s="19">
        <v>966770</v>
      </c>
      <c r="AM488" s="19">
        <v>974710</v>
      </c>
      <c r="AN488" s="19">
        <v>985210</v>
      </c>
      <c r="AO488" s="19">
        <v>993470</v>
      </c>
    </row>
    <row r="489" spans="2:41" x14ac:dyDescent="0.3">
      <c r="B489" s="19">
        <v>10</v>
      </c>
      <c r="C489" s="19" t="s">
        <v>152</v>
      </c>
      <c r="D489" s="19" t="s">
        <v>54</v>
      </c>
      <c r="E489" s="19" t="s">
        <v>46</v>
      </c>
      <c r="F489" s="19">
        <v>370.07</v>
      </c>
      <c r="G489" s="19">
        <v>1205.9000000000001</v>
      </c>
      <c r="H489" s="19">
        <v>3605</v>
      </c>
      <c r="I489" s="19">
        <v>9466.7000000000007</v>
      </c>
      <c r="J489" s="19">
        <v>19510</v>
      </c>
      <c r="K489" s="19">
        <v>23129</v>
      </c>
      <c r="L489" s="19">
        <v>29815</v>
      </c>
      <c r="M489" s="19">
        <v>36948</v>
      </c>
      <c r="N489" s="19">
        <v>44676</v>
      </c>
      <c r="O489" s="19">
        <v>51236</v>
      </c>
      <c r="P489" s="19">
        <v>58723</v>
      </c>
      <c r="Q489" s="19">
        <v>66443</v>
      </c>
      <c r="R489" s="19">
        <v>72356</v>
      </c>
      <c r="S489" s="19">
        <v>75322</v>
      </c>
      <c r="T489" s="19">
        <v>77542</v>
      </c>
      <c r="U489" s="19">
        <v>79244</v>
      </c>
      <c r="V489" s="19">
        <v>83280</v>
      </c>
      <c r="W489" s="19">
        <v>85440</v>
      </c>
      <c r="X489" s="19">
        <v>86484</v>
      </c>
      <c r="Y489" s="19">
        <v>86193</v>
      </c>
      <c r="Z489" s="19">
        <v>85330</v>
      </c>
      <c r="AA489" s="19">
        <v>84369</v>
      </c>
      <c r="AB489" s="19">
        <v>82659</v>
      </c>
      <c r="AC489" s="19">
        <v>80231</v>
      </c>
      <c r="AD489" s="19">
        <v>77693</v>
      </c>
      <c r="AE489" s="19">
        <v>77153</v>
      </c>
      <c r="AF489" s="19">
        <v>76291</v>
      </c>
      <c r="AG489" s="19">
        <v>75468</v>
      </c>
      <c r="AH489" s="19">
        <v>74738</v>
      </c>
      <c r="AI489" s="19">
        <v>73676</v>
      </c>
      <c r="AJ489" s="19">
        <v>72589</v>
      </c>
      <c r="AK489" s="19">
        <v>71649</v>
      </c>
      <c r="AL489" s="19">
        <v>70440</v>
      </c>
      <c r="AM489" s="19">
        <v>69214</v>
      </c>
      <c r="AN489" s="19">
        <v>68183</v>
      </c>
      <c r="AO489" s="19">
        <v>66985</v>
      </c>
    </row>
    <row r="490" spans="2:41" x14ac:dyDescent="0.3">
      <c r="B490" s="19">
        <v>11</v>
      </c>
      <c r="C490" s="19" t="s">
        <v>152</v>
      </c>
      <c r="D490" s="19" t="s">
        <v>153</v>
      </c>
      <c r="E490" s="19" t="s">
        <v>42</v>
      </c>
      <c r="F490" s="19">
        <v>2163.5</v>
      </c>
      <c r="G490" s="19">
        <v>5422.5</v>
      </c>
      <c r="H490" s="19">
        <v>11287</v>
      </c>
      <c r="I490" s="19">
        <v>20798</v>
      </c>
      <c r="J490" s="19">
        <v>33131</v>
      </c>
      <c r="K490" s="19">
        <v>61808</v>
      </c>
      <c r="L490" s="19">
        <v>102570</v>
      </c>
      <c r="M490" s="19">
        <v>144720</v>
      </c>
      <c r="N490" s="19">
        <v>191730</v>
      </c>
      <c r="O490" s="19">
        <v>238860</v>
      </c>
      <c r="P490" s="19">
        <v>282660</v>
      </c>
      <c r="Q490" s="19">
        <v>338930</v>
      </c>
      <c r="R490" s="19">
        <v>406590</v>
      </c>
      <c r="S490" s="19">
        <v>468980</v>
      </c>
      <c r="T490" s="19">
        <v>534820</v>
      </c>
      <c r="U490" s="19">
        <v>598270</v>
      </c>
      <c r="V490" s="19">
        <v>657120</v>
      </c>
      <c r="W490" s="19">
        <v>714890</v>
      </c>
      <c r="X490" s="19">
        <v>766630</v>
      </c>
      <c r="Y490" s="19">
        <v>813140</v>
      </c>
      <c r="Z490" s="19">
        <v>856760</v>
      </c>
      <c r="AA490" s="19">
        <v>898520</v>
      </c>
      <c r="AB490" s="19">
        <v>942230</v>
      </c>
      <c r="AC490" s="19">
        <v>982580</v>
      </c>
      <c r="AD490" s="19">
        <v>1023400</v>
      </c>
      <c r="AE490" s="19">
        <v>1046700</v>
      </c>
      <c r="AF490" s="19">
        <v>1063400</v>
      </c>
      <c r="AG490" s="19">
        <v>1078200</v>
      </c>
      <c r="AH490" s="19">
        <v>1093600</v>
      </c>
      <c r="AI490" s="19">
        <v>1104000</v>
      </c>
      <c r="AJ490" s="19">
        <v>1114200</v>
      </c>
      <c r="AK490" s="19">
        <v>1127100</v>
      </c>
      <c r="AL490" s="19">
        <v>1136400</v>
      </c>
      <c r="AM490" s="19">
        <v>1145700</v>
      </c>
      <c r="AN490" s="19">
        <v>1158300</v>
      </c>
      <c r="AO490" s="19">
        <v>1168100</v>
      </c>
    </row>
    <row r="491" spans="2:41" x14ac:dyDescent="0.3">
      <c r="B491" s="19">
        <v>11</v>
      </c>
      <c r="C491" s="19" t="s">
        <v>152</v>
      </c>
      <c r="D491" s="19" t="s">
        <v>153</v>
      </c>
      <c r="E491" s="19" t="s">
        <v>44</v>
      </c>
      <c r="F491" s="19">
        <v>9139.7999999999993</v>
      </c>
      <c r="G491" s="19">
        <v>21488</v>
      </c>
      <c r="H491" s="19">
        <v>37557</v>
      </c>
      <c r="I491" s="19">
        <v>53262</v>
      </c>
      <c r="J491" s="19">
        <v>61856</v>
      </c>
      <c r="K491" s="19">
        <v>64706</v>
      </c>
      <c r="L491" s="19">
        <v>69499</v>
      </c>
      <c r="M491" s="19">
        <v>79133</v>
      </c>
      <c r="N491" s="19">
        <v>97608</v>
      </c>
      <c r="O491" s="19">
        <v>122230</v>
      </c>
      <c r="P491" s="19">
        <v>138400</v>
      </c>
      <c r="Q491" s="19">
        <v>170450</v>
      </c>
      <c r="R491" s="19">
        <v>224300</v>
      </c>
      <c r="S491" s="19">
        <v>556970</v>
      </c>
      <c r="T491" s="19">
        <v>696680</v>
      </c>
      <c r="U491" s="19">
        <v>768840</v>
      </c>
      <c r="V491" s="19">
        <v>781010</v>
      </c>
      <c r="W491" s="19">
        <v>770310</v>
      </c>
      <c r="X491" s="19">
        <v>762670</v>
      </c>
      <c r="Y491" s="19">
        <v>756840</v>
      </c>
      <c r="Z491" s="19">
        <v>755460</v>
      </c>
      <c r="AA491" s="19">
        <v>758060</v>
      </c>
      <c r="AB491" s="19">
        <v>765450</v>
      </c>
      <c r="AC491" s="19">
        <v>772160</v>
      </c>
      <c r="AD491" s="19">
        <v>780900</v>
      </c>
      <c r="AE491" s="19">
        <v>791650</v>
      </c>
      <c r="AF491" s="19">
        <v>803890</v>
      </c>
      <c r="AG491" s="19">
        <v>818000</v>
      </c>
      <c r="AH491" s="19">
        <v>834100</v>
      </c>
      <c r="AI491" s="19">
        <v>849300</v>
      </c>
      <c r="AJ491" s="19">
        <v>861750</v>
      </c>
      <c r="AK491" s="19">
        <v>873880</v>
      </c>
      <c r="AL491" s="19">
        <v>884450</v>
      </c>
      <c r="AM491" s="19">
        <v>894730</v>
      </c>
      <c r="AN491" s="19">
        <v>905660</v>
      </c>
      <c r="AO491" s="19">
        <v>916220</v>
      </c>
    </row>
    <row r="492" spans="2:41" x14ac:dyDescent="0.3">
      <c r="B492" s="19">
        <v>11</v>
      </c>
      <c r="C492" s="19" t="s">
        <v>152</v>
      </c>
      <c r="D492" s="19" t="s">
        <v>153</v>
      </c>
      <c r="E492" s="19" t="s">
        <v>45</v>
      </c>
      <c r="F492" s="19">
        <v>3839.6</v>
      </c>
      <c r="G492" s="19">
        <v>8251.9</v>
      </c>
      <c r="H492" s="19">
        <v>18050</v>
      </c>
      <c r="I492" s="19">
        <v>38014</v>
      </c>
      <c r="J492" s="19">
        <v>67720</v>
      </c>
      <c r="K492" s="19">
        <v>102160</v>
      </c>
      <c r="L492" s="19">
        <v>160130</v>
      </c>
      <c r="M492" s="19">
        <v>223620</v>
      </c>
      <c r="N492" s="19">
        <v>280170</v>
      </c>
      <c r="O492" s="19">
        <v>332820</v>
      </c>
      <c r="P492" s="19">
        <v>365230</v>
      </c>
      <c r="Q492" s="19">
        <v>485940</v>
      </c>
      <c r="R492" s="19">
        <v>648920</v>
      </c>
      <c r="S492" s="19">
        <v>800490</v>
      </c>
      <c r="T492" s="19">
        <v>938120</v>
      </c>
      <c r="U492" s="19">
        <v>1068300</v>
      </c>
      <c r="V492" s="19">
        <v>1198700</v>
      </c>
      <c r="W492" s="19">
        <v>1312200</v>
      </c>
      <c r="X492" s="19">
        <v>1417000</v>
      </c>
      <c r="Y492" s="19">
        <v>1519300</v>
      </c>
      <c r="Z492" s="19">
        <v>1603200</v>
      </c>
      <c r="AA492" s="19">
        <v>1679900</v>
      </c>
      <c r="AB492" s="19">
        <v>1753600</v>
      </c>
      <c r="AC492" s="19">
        <v>1808700</v>
      </c>
      <c r="AD492" s="19">
        <v>1856800</v>
      </c>
      <c r="AE492" s="19">
        <v>1903500</v>
      </c>
      <c r="AF492" s="19">
        <v>1935100</v>
      </c>
      <c r="AG492" s="19">
        <v>1962600</v>
      </c>
      <c r="AH492" s="19">
        <v>1992300</v>
      </c>
      <c r="AI492" s="19">
        <v>2011300</v>
      </c>
      <c r="AJ492" s="19">
        <v>2029700</v>
      </c>
      <c r="AK492" s="19">
        <v>2053900</v>
      </c>
      <c r="AL492" s="19">
        <v>2070200</v>
      </c>
      <c r="AM492" s="19">
        <v>2086700</v>
      </c>
      <c r="AN492" s="19">
        <v>2109600</v>
      </c>
      <c r="AO492" s="19">
        <v>2126700</v>
      </c>
    </row>
    <row r="493" spans="2:41" x14ac:dyDescent="0.3">
      <c r="B493" s="19">
        <v>11</v>
      </c>
      <c r="C493" s="19" t="s">
        <v>152</v>
      </c>
      <c r="D493" s="19" t="s">
        <v>153</v>
      </c>
      <c r="E493" s="19" t="s">
        <v>46</v>
      </c>
      <c r="F493" s="19">
        <v>2277.9</v>
      </c>
      <c r="G493" s="19">
        <v>8043</v>
      </c>
      <c r="H493" s="19">
        <v>24162</v>
      </c>
      <c r="I493" s="19">
        <v>61458</v>
      </c>
      <c r="J493" s="19">
        <v>119380</v>
      </c>
      <c r="K493" s="19">
        <v>138100</v>
      </c>
      <c r="L493" s="19">
        <v>160980</v>
      </c>
      <c r="M493" s="19">
        <v>181280</v>
      </c>
      <c r="N493" s="19">
        <v>203370</v>
      </c>
      <c r="O493" s="19">
        <v>223550</v>
      </c>
      <c r="P493" s="19">
        <v>243820</v>
      </c>
      <c r="Q493" s="19">
        <v>252020</v>
      </c>
      <c r="R493" s="19">
        <v>257270</v>
      </c>
      <c r="S493" s="19">
        <v>920510</v>
      </c>
      <c r="T493" s="19">
        <v>783830</v>
      </c>
      <c r="U493" s="19">
        <v>678030</v>
      </c>
      <c r="V493" s="19">
        <v>716350</v>
      </c>
      <c r="W493" s="19">
        <v>645770</v>
      </c>
      <c r="X493" s="19">
        <v>560540</v>
      </c>
      <c r="Y493" s="19">
        <v>554910</v>
      </c>
      <c r="Z493" s="19">
        <v>499280</v>
      </c>
      <c r="AA493" s="19">
        <v>424280</v>
      </c>
      <c r="AB493" s="19">
        <v>401710</v>
      </c>
      <c r="AC493" s="19">
        <v>355140</v>
      </c>
      <c r="AD493" s="19">
        <v>302960</v>
      </c>
      <c r="AE493" s="19">
        <v>287790</v>
      </c>
      <c r="AF493" s="19">
        <v>261760</v>
      </c>
      <c r="AG493" s="19">
        <v>238790</v>
      </c>
      <c r="AH493" s="19">
        <v>233850</v>
      </c>
      <c r="AI493" s="19">
        <v>218140</v>
      </c>
      <c r="AJ493" s="19">
        <v>204060</v>
      </c>
      <c r="AK493" s="19">
        <v>201510</v>
      </c>
      <c r="AL493" s="19">
        <v>188350</v>
      </c>
      <c r="AM493" s="19">
        <v>176840</v>
      </c>
      <c r="AN493" s="19">
        <v>174100</v>
      </c>
      <c r="AO493" s="19">
        <v>162760</v>
      </c>
    </row>
    <row r="494" spans="2:41" x14ac:dyDescent="0.3">
      <c r="B494" s="19">
        <v>11</v>
      </c>
      <c r="C494" s="19" t="s">
        <v>152</v>
      </c>
      <c r="D494" s="19" t="s">
        <v>51</v>
      </c>
      <c r="E494" s="19" t="s">
        <v>42</v>
      </c>
      <c r="F494" s="19">
        <v>2131.5</v>
      </c>
      <c r="G494" s="19">
        <v>5408.8</v>
      </c>
      <c r="H494" s="19">
        <v>11212</v>
      </c>
      <c r="I494" s="19">
        <v>20592</v>
      </c>
      <c r="J494" s="19">
        <v>32679</v>
      </c>
      <c r="K494" s="19">
        <v>60339</v>
      </c>
      <c r="L494" s="19">
        <v>100290</v>
      </c>
      <c r="M494" s="19">
        <v>143290</v>
      </c>
      <c r="N494" s="19">
        <v>190470</v>
      </c>
      <c r="O494" s="19">
        <v>237560</v>
      </c>
      <c r="P494" s="19">
        <v>280660</v>
      </c>
      <c r="Q494" s="19">
        <v>335470</v>
      </c>
      <c r="R494" s="19">
        <v>401270</v>
      </c>
      <c r="S494" s="19">
        <v>464650</v>
      </c>
      <c r="T494" s="19">
        <v>532570</v>
      </c>
      <c r="U494" s="19">
        <v>595020</v>
      </c>
      <c r="V494" s="19">
        <v>653160</v>
      </c>
      <c r="W494" s="19">
        <v>710440</v>
      </c>
      <c r="X494" s="19">
        <v>763040</v>
      </c>
      <c r="Y494" s="19">
        <v>810690</v>
      </c>
      <c r="Z494" s="19">
        <v>854330</v>
      </c>
      <c r="AA494" s="19">
        <v>897510</v>
      </c>
      <c r="AB494" s="19">
        <v>941310</v>
      </c>
      <c r="AC494" s="19">
        <v>981560</v>
      </c>
      <c r="AD494" s="19">
        <v>1022400</v>
      </c>
      <c r="AE494" s="19">
        <v>1045700</v>
      </c>
      <c r="AF494" s="19">
        <v>1062400</v>
      </c>
      <c r="AG494" s="19">
        <v>1077200</v>
      </c>
      <c r="AH494" s="19">
        <v>1090300</v>
      </c>
      <c r="AI494" s="19">
        <v>1100600</v>
      </c>
      <c r="AJ494" s="19">
        <v>1110700</v>
      </c>
      <c r="AK494" s="19">
        <v>1123600</v>
      </c>
      <c r="AL494" s="19">
        <v>1132800</v>
      </c>
      <c r="AM494" s="19">
        <v>1142100</v>
      </c>
      <c r="AN494" s="19">
        <v>1154600</v>
      </c>
      <c r="AO494" s="19">
        <v>1164300</v>
      </c>
    </row>
    <row r="495" spans="2:41" x14ac:dyDescent="0.3">
      <c r="B495" s="19">
        <v>11</v>
      </c>
      <c r="C495" s="19" t="s">
        <v>152</v>
      </c>
      <c r="D495" s="19" t="s">
        <v>51</v>
      </c>
      <c r="E495" s="19" t="s">
        <v>44</v>
      </c>
      <c r="F495" s="19">
        <v>6288.4</v>
      </c>
      <c r="G495" s="19">
        <v>15377</v>
      </c>
      <c r="H495" s="19">
        <v>27205</v>
      </c>
      <c r="I495" s="19">
        <v>38715</v>
      </c>
      <c r="J495" s="19">
        <v>43371</v>
      </c>
      <c r="K495" s="19">
        <v>41573</v>
      </c>
      <c r="L495" s="19">
        <v>41046</v>
      </c>
      <c r="M495" s="19">
        <v>44590</v>
      </c>
      <c r="N495" s="19">
        <v>56037</v>
      </c>
      <c r="O495" s="19">
        <v>72107</v>
      </c>
      <c r="P495" s="19">
        <v>85130</v>
      </c>
      <c r="Q495" s="19">
        <v>102680</v>
      </c>
      <c r="R495" s="19">
        <v>131520</v>
      </c>
      <c r="S495" s="19">
        <v>448550</v>
      </c>
      <c r="T495" s="19">
        <v>578630</v>
      </c>
      <c r="U495" s="19">
        <v>658530</v>
      </c>
      <c r="V495" s="19">
        <v>682870</v>
      </c>
      <c r="W495" s="19">
        <v>681280</v>
      </c>
      <c r="X495" s="19">
        <v>681140</v>
      </c>
      <c r="Y495" s="19">
        <v>680680</v>
      </c>
      <c r="Z495" s="19">
        <v>683410</v>
      </c>
      <c r="AA495" s="19">
        <v>689770</v>
      </c>
      <c r="AB495" s="19">
        <v>699940</v>
      </c>
      <c r="AC495" s="19">
        <v>709700</v>
      </c>
      <c r="AD495" s="19">
        <v>720640</v>
      </c>
      <c r="AE495" s="19">
        <v>733040</v>
      </c>
      <c r="AF495" s="19">
        <v>746770</v>
      </c>
      <c r="AG495" s="19">
        <v>762000</v>
      </c>
      <c r="AH495" s="19">
        <v>778690</v>
      </c>
      <c r="AI495" s="19">
        <v>794230</v>
      </c>
      <c r="AJ495" s="19">
        <v>806690</v>
      </c>
      <c r="AK495" s="19">
        <v>818490</v>
      </c>
      <c r="AL495" s="19">
        <v>828800</v>
      </c>
      <c r="AM495" s="19">
        <v>838840</v>
      </c>
      <c r="AN495" s="19">
        <v>849350</v>
      </c>
      <c r="AO495" s="19">
        <v>859550</v>
      </c>
    </row>
    <row r="496" spans="2:41" x14ac:dyDescent="0.3">
      <c r="B496" s="19">
        <v>11</v>
      </c>
      <c r="C496" s="19" t="s">
        <v>152</v>
      </c>
      <c r="D496" s="19" t="s">
        <v>51</v>
      </c>
      <c r="E496" s="19" t="s">
        <v>45</v>
      </c>
      <c r="F496" s="19">
        <v>2855.4</v>
      </c>
      <c r="G496" s="19">
        <v>6471.1</v>
      </c>
      <c r="H496" s="19">
        <v>16128</v>
      </c>
      <c r="I496" s="19">
        <v>36211</v>
      </c>
      <c r="J496" s="19">
        <v>66832</v>
      </c>
      <c r="K496" s="19">
        <v>101560</v>
      </c>
      <c r="L496" s="19">
        <v>159810</v>
      </c>
      <c r="M496" s="19">
        <v>223320</v>
      </c>
      <c r="N496" s="19">
        <v>278700</v>
      </c>
      <c r="O496" s="19">
        <v>329130</v>
      </c>
      <c r="P496" s="19">
        <v>358320</v>
      </c>
      <c r="Q496" s="19">
        <v>485610</v>
      </c>
      <c r="R496" s="19">
        <v>648920</v>
      </c>
      <c r="S496" s="19">
        <v>800490</v>
      </c>
      <c r="T496" s="19">
        <v>938120</v>
      </c>
      <c r="U496" s="19">
        <v>1068300</v>
      </c>
      <c r="V496" s="19">
        <v>1198700</v>
      </c>
      <c r="W496" s="19">
        <v>1312200</v>
      </c>
      <c r="X496" s="19">
        <v>1417000</v>
      </c>
      <c r="Y496" s="19">
        <v>1519300</v>
      </c>
      <c r="Z496" s="19">
        <v>1603200</v>
      </c>
      <c r="AA496" s="19">
        <v>1679900</v>
      </c>
      <c r="AB496" s="19">
        <v>1753600</v>
      </c>
      <c r="AC496" s="19">
        <v>1808700</v>
      </c>
      <c r="AD496" s="19">
        <v>1856800</v>
      </c>
      <c r="AE496" s="19">
        <v>1903500</v>
      </c>
      <c r="AF496" s="19">
        <v>1935100</v>
      </c>
      <c r="AG496" s="19">
        <v>1962600</v>
      </c>
      <c r="AH496" s="19">
        <v>1992300</v>
      </c>
      <c r="AI496" s="19">
        <v>2011300</v>
      </c>
      <c r="AJ496" s="19">
        <v>2029700</v>
      </c>
      <c r="AK496" s="19">
        <v>2053900</v>
      </c>
      <c r="AL496" s="19">
        <v>2070200</v>
      </c>
      <c r="AM496" s="19">
        <v>2086700</v>
      </c>
      <c r="AN496" s="19">
        <v>2109600</v>
      </c>
      <c r="AO496" s="19">
        <v>2126700</v>
      </c>
    </row>
    <row r="497" spans="2:41" x14ac:dyDescent="0.3">
      <c r="B497" s="19">
        <v>11</v>
      </c>
      <c r="C497" s="19" t="s">
        <v>152</v>
      </c>
      <c r="D497" s="19" t="s">
        <v>51</v>
      </c>
      <c r="E497" s="19" t="s">
        <v>46</v>
      </c>
      <c r="F497" s="19">
        <v>1536.9</v>
      </c>
      <c r="G497" s="19">
        <v>5775.9</v>
      </c>
      <c r="H497" s="19">
        <v>17572</v>
      </c>
      <c r="I497" s="19">
        <v>43857</v>
      </c>
      <c r="J497" s="19">
        <v>80804</v>
      </c>
      <c r="K497" s="19">
        <v>83565</v>
      </c>
      <c r="L497" s="19">
        <v>93087</v>
      </c>
      <c r="M497" s="19">
        <v>104820</v>
      </c>
      <c r="N497" s="19">
        <v>118830</v>
      </c>
      <c r="O497" s="19">
        <v>131380</v>
      </c>
      <c r="P497" s="19">
        <v>142200</v>
      </c>
      <c r="Q497" s="19">
        <v>141530</v>
      </c>
      <c r="R497" s="19">
        <v>139480</v>
      </c>
      <c r="S497" s="19">
        <v>699670</v>
      </c>
      <c r="T497" s="19">
        <v>607940</v>
      </c>
      <c r="U497" s="19">
        <v>539900</v>
      </c>
      <c r="V497" s="19">
        <v>583490</v>
      </c>
      <c r="W497" s="19">
        <v>524330</v>
      </c>
      <c r="X497" s="19">
        <v>452570</v>
      </c>
      <c r="Y497" s="19">
        <v>452170</v>
      </c>
      <c r="Z497" s="19">
        <v>406660</v>
      </c>
      <c r="AA497" s="19">
        <v>343160</v>
      </c>
      <c r="AB497" s="19">
        <v>325910</v>
      </c>
      <c r="AC497" s="19">
        <v>286570</v>
      </c>
      <c r="AD497" s="19">
        <v>241480</v>
      </c>
      <c r="AE497" s="19">
        <v>229280</v>
      </c>
      <c r="AF497" s="19">
        <v>207040</v>
      </c>
      <c r="AG497" s="19">
        <v>187160</v>
      </c>
      <c r="AH497" s="19">
        <v>183080</v>
      </c>
      <c r="AI497" s="19">
        <v>169280</v>
      </c>
      <c r="AJ497" s="19">
        <v>156780</v>
      </c>
      <c r="AK497" s="19">
        <v>154400</v>
      </c>
      <c r="AL497" s="19">
        <v>142570</v>
      </c>
      <c r="AM497" s="19">
        <v>132170</v>
      </c>
      <c r="AN497" s="19">
        <v>129480</v>
      </c>
      <c r="AO497" s="19">
        <v>119170</v>
      </c>
    </row>
    <row r="498" spans="2:41" x14ac:dyDescent="0.3">
      <c r="B498" s="19">
        <v>11</v>
      </c>
      <c r="C498" s="19" t="s">
        <v>152</v>
      </c>
      <c r="D498" s="19" t="s">
        <v>52</v>
      </c>
      <c r="E498" s="19" t="s">
        <v>42</v>
      </c>
      <c r="F498" s="19">
        <v>1282.0999999999999</v>
      </c>
      <c r="G498" s="19">
        <v>3092.1</v>
      </c>
      <c r="H498" s="19">
        <v>6564.4</v>
      </c>
      <c r="I498" s="19">
        <v>12358</v>
      </c>
      <c r="J498" s="19">
        <v>20100</v>
      </c>
      <c r="K498" s="19">
        <v>37942</v>
      </c>
      <c r="L498" s="19">
        <v>64426</v>
      </c>
      <c r="M498" s="19">
        <v>93253</v>
      </c>
      <c r="N498" s="19">
        <v>124540</v>
      </c>
      <c r="O498" s="19">
        <v>154790</v>
      </c>
      <c r="P498" s="19">
        <v>185130</v>
      </c>
      <c r="Q498" s="19">
        <v>226710</v>
      </c>
      <c r="R498" s="19">
        <v>271840</v>
      </c>
      <c r="S498" s="19">
        <v>311800</v>
      </c>
      <c r="T498" s="19">
        <v>357190</v>
      </c>
      <c r="U498" s="19">
        <v>399830</v>
      </c>
      <c r="V498" s="19">
        <v>440860</v>
      </c>
      <c r="W498" s="19">
        <v>486230</v>
      </c>
      <c r="X498" s="19">
        <v>529270</v>
      </c>
      <c r="Y498" s="19">
        <v>565620</v>
      </c>
      <c r="Z498" s="19">
        <v>600190</v>
      </c>
      <c r="AA498" s="19">
        <v>635270</v>
      </c>
      <c r="AB498" s="19">
        <v>668160</v>
      </c>
      <c r="AC498" s="19">
        <v>699400</v>
      </c>
      <c r="AD498" s="19">
        <v>729650</v>
      </c>
      <c r="AE498" s="19">
        <v>747200</v>
      </c>
      <c r="AF498" s="19">
        <v>759250</v>
      </c>
      <c r="AG498" s="19">
        <v>769640</v>
      </c>
      <c r="AH498" s="19">
        <v>779940</v>
      </c>
      <c r="AI498" s="19">
        <v>786730</v>
      </c>
      <c r="AJ498" s="19">
        <v>793760</v>
      </c>
      <c r="AK498" s="19">
        <v>802690</v>
      </c>
      <c r="AL498" s="19">
        <v>809260</v>
      </c>
      <c r="AM498" s="19">
        <v>815900</v>
      </c>
      <c r="AN498" s="19">
        <v>824700</v>
      </c>
      <c r="AO498" s="19">
        <v>831650</v>
      </c>
    </row>
    <row r="499" spans="2:41" x14ac:dyDescent="0.3">
      <c r="B499" s="19">
        <v>11</v>
      </c>
      <c r="C499" s="19" t="s">
        <v>152</v>
      </c>
      <c r="D499" s="19" t="s">
        <v>52</v>
      </c>
      <c r="E499" s="19" t="s">
        <v>44</v>
      </c>
      <c r="F499" s="19">
        <v>2673.2</v>
      </c>
      <c r="G499" s="19">
        <v>6114.9</v>
      </c>
      <c r="H499" s="19">
        <v>11185</v>
      </c>
      <c r="I499" s="19">
        <v>17162</v>
      </c>
      <c r="J499" s="19">
        <v>22865</v>
      </c>
      <c r="K499" s="19">
        <v>25933</v>
      </c>
      <c r="L499" s="19">
        <v>30145</v>
      </c>
      <c r="M499" s="19">
        <v>34410</v>
      </c>
      <c r="N499" s="19">
        <v>41946</v>
      </c>
      <c r="O499" s="19">
        <v>50465</v>
      </c>
      <c r="P499" s="19">
        <v>61606</v>
      </c>
      <c r="Q499" s="19">
        <v>68327</v>
      </c>
      <c r="R499" s="19">
        <v>75370</v>
      </c>
      <c r="S499" s="19">
        <v>77740</v>
      </c>
      <c r="T499" s="19">
        <v>81064</v>
      </c>
      <c r="U499" s="19">
        <v>82030</v>
      </c>
      <c r="V499" s="19">
        <v>82549</v>
      </c>
      <c r="W499" s="19">
        <v>84633</v>
      </c>
      <c r="X499" s="19">
        <v>85744</v>
      </c>
      <c r="Y499" s="19">
        <v>85389</v>
      </c>
      <c r="Z499" s="19">
        <v>84344</v>
      </c>
      <c r="AA499" s="19">
        <v>83334</v>
      </c>
      <c r="AB499" s="19">
        <v>81686</v>
      </c>
      <c r="AC499" s="19">
        <v>79588</v>
      </c>
      <c r="AD499" s="19">
        <v>77382</v>
      </c>
      <c r="AE499" s="19">
        <v>76947</v>
      </c>
      <c r="AF499" s="19">
        <v>76446</v>
      </c>
      <c r="AG499" s="19">
        <v>75994</v>
      </c>
      <c r="AH499" s="19">
        <v>75658</v>
      </c>
      <c r="AI499" s="19">
        <v>75314</v>
      </c>
      <c r="AJ499" s="19">
        <v>75238</v>
      </c>
      <c r="AK499" s="19">
        <v>75363</v>
      </c>
      <c r="AL499" s="19">
        <v>75490</v>
      </c>
      <c r="AM499" s="19">
        <v>75667</v>
      </c>
      <c r="AN499" s="19">
        <v>75931</v>
      </c>
      <c r="AO499" s="19">
        <v>76120</v>
      </c>
    </row>
    <row r="500" spans="2:41" x14ac:dyDescent="0.3">
      <c r="B500" s="19">
        <v>11</v>
      </c>
      <c r="C500" s="19" t="s">
        <v>152</v>
      </c>
      <c r="D500" s="19" t="s">
        <v>52</v>
      </c>
      <c r="E500" s="19" t="s">
        <v>45</v>
      </c>
      <c r="F500" s="19">
        <v>1176.5999999999999</v>
      </c>
      <c r="G500" s="19">
        <v>2888</v>
      </c>
      <c r="H500" s="19">
        <v>7321</v>
      </c>
      <c r="I500" s="19">
        <v>16028</v>
      </c>
      <c r="J500" s="19">
        <v>28512</v>
      </c>
      <c r="K500" s="19">
        <v>42137</v>
      </c>
      <c r="L500" s="19">
        <v>65003</v>
      </c>
      <c r="M500" s="19">
        <v>90740</v>
      </c>
      <c r="N500" s="19">
        <v>114500</v>
      </c>
      <c r="O500" s="19">
        <v>135750</v>
      </c>
      <c r="P500" s="19">
        <v>151320</v>
      </c>
      <c r="Q500" s="19">
        <v>196430</v>
      </c>
      <c r="R500" s="19">
        <v>245810</v>
      </c>
      <c r="S500" s="19">
        <v>297990</v>
      </c>
      <c r="T500" s="19">
        <v>354450</v>
      </c>
      <c r="U500" s="19">
        <v>410450</v>
      </c>
      <c r="V500" s="19">
        <v>465190</v>
      </c>
      <c r="W500" s="19">
        <v>524860</v>
      </c>
      <c r="X500" s="19">
        <v>581890</v>
      </c>
      <c r="Y500" s="19">
        <v>631840</v>
      </c>
      <c r="Z500" s="19">
        <v>675830</v>
      </c>
      <c r="AA500" s="19">
        <v>717530</v>
      </c>
      <c r="AB500" s="19">
        <v>753150</v>
      </c>
      <c r="AC500" s="19">
        <v>781650</v>
      </c>
      <c r="AD500" s="19">
        <v>807050</v>
      </c>
      <c r="AE500" s="19">
        <v>828810</v>
      </c>
      <c r="AF500" s="19">
        <v>843770</v>
      </c>
      <c r="AG500" s="19">
        <v>856380</v>
      </c>
      <c r="AH500" s="19">
        <v>868530</v>
      </c>
      <c r="AI500" s="19">
        <v>876490</v>
      </c>
      <c r="AJ500" s="19">
        <v>884570</v>
      </c>
      <c r="AK500" s="19">
        <v>894650</v>
      </c>
      <c r="AL500" s="19">
        <v>902030</v>
      </c>
      <c r="AM500" s="19">
        <v>909440</v>
      </c>
      <c r="AN500" s="19">
        <v>919230</v>
      </c>
      <c r="AO500" s="19">
        <v>926940</v>
      </c>
    </row>
    <row r="501" spans="2:41" x14ac:dyDescent="0.3">
      <c r="B501" s="19">
        <v>11</v>
      </c>
      <c r="C501" s="19" t="s">
        <v>152</v>
      </c>
      <c r="D501" s="19" t="s">
        <v>52</v>
      </c>
      <c r="E501" s="19" t="s">
        <v>46</v>
      </c>
      <c r="F501" s="19">
        <v>268.08</v>
      </c>
      <c r="G501" s="19">
        <v>870.41</v>
      </c>
      <c r="H501" s="19">
        <v>2500.3000000000002</v>
      </c>
      <c r="I501" s="19">
        <v>6294.8</v>
      </c>
      <c r="J501" s="19">
        <v>12695</v>
      </c>
      <c r="K501" s="19">
        <v>13731</v>
      </c>
      <c r="L501" s="19">
        <v>17665</v>
      </c>
      <c r="M501" s="19">
        <v>22214</v>
      </c>
      <c r="N501" s="19">
        <v>26642</v>
      </c>
      <c r="O501" s="19">
        <v>30241</v>
      </c>
      <c r="P501" s="19">
        <v>34431</v>
      </c>
      <c r="Q501" s="19">
        <v>39432</v>
      </c>
      <c r="R501" s="19">
        <v>43759</v>
      </c>
      <c r="S501" s="19">
        <v>46980</v>
      </c>
      <c r="T501" s="19">
        <v>50231</v>
      </c>
      <c r="U501" s="19">
        <v>53399</v>
      </c>
      <c r="V501" s="19">
        <v>57610</v>
      </c>
      <c r="W501" s="19">
        <v>60689</v>
      </c>
      <c r="X501" s="19">
        <v>62927</v>
      </c>
      <c r="Y501" s="19">
        <v>64059</v>
      </c>
      <c r="Z501" s="19">
        <v>64538</v>
      </c>
      <c r="AA501" s="19">
        <v>64738</v>
      </c>
      <c r="AB501" s="19">
        <v>64070</v>
      </c>
      <c r="AC501" s="19">
        <v>62533</v>
      </c>
      <c r="AD501" s="19">
        <v>60653</v>
      </c>
      <c r="AE501" s="19">
        <v>60610</v>
      </c>
      <c r="AF501" s="19">
        <v>60167</v>
      </c>
      <c r="AG501" s="19">
        <v>59630</v>
      </c>
      <c r="AH501" s="19">
        <v>59064</v>
      </c>
      <c r="AI501" s="19">
        <v>58158</v>
      </c>
      <c r="AJ501" s="19">
        <v>57170</v>
      </c>
      <c r="AK501" s="19">
        <v>56253</v>
      </c>
      <c r="AL501" s="19">
        <v>55094</v>
      </c>
      <c r="AM501" s="19">
        <v>53903</v>
      </c>
      <c r="AN501" s="19">
        <v>52847</v>
      </c>
      <c r="AO501" s="19">
        <v>51656</v>
      </c>
    </row>
    <row r="502" spans="2:41" x14ac:dyDescent="0.3">
      <c r="B502" s="19">
        <v>11</v>
      </c>
      <c r="C502" s="19" t="s">
        <v>152</v>
      </c>
      <c r="D502" s="19" t="s">
        <v>53</v>
      </c>
      <c r="E502" s="19" t="s">
        <v>42</v>
      </c>
      <c r="F502" s="19">
        <v>2163.5</v>
      </c>
      <c r="G502" s="19">
        <v>5422.5</v>
      </c>
      <c r="H502" s="19">
        <v>11287</v>
      </c>
      <c r="I502" s="19">
        <v>20798</v>
      </c>
      <c r="J502" s="19">
        <v>33131</v>
      </c>
      <c r="K502" s="19">
        <v>61808</v>
      </c>
      <c r="L502" s="19">
        <v>102570</v>
      </c>
      <c r="M502" s="19">
        <v>144720</v>
      </c>
      <c r="N502" s="19">
        <v>191730</v>
      </c>
      <c r="O502" s="19">
        <v>238860</v>
      </c>
      <c r="P502" s="19">
        <v>282660</v>
      </c>
      <c r="Q502" s="19">
        <v>338930</v>
      </c>
      <c r="R502" s="19">
        <v>406590</v>
      </c>
      <c r="S502" s="19">
        <v>468980</v>
      </c>
      <c r="T502" s="19">
        <v>534820</v>
      </c>
      <c r="U502" s="19">
        <v>598270</v>
      </c>
      <c r="V502" s="19">
        <v>657120</v>
      </c>
      <c r="W502" s="19">
        <v>714890</v>
      </c>
      <c r="X502" s="19">
        <v>766630</v>
      </c>
      <c r="Y502" s="19">
        <v>813140</v>
      </c>
      <c r="Z502" s="19">
        <v>856760</v>
      </c>
      <c r="AA502" s="19">
        <v>898520</v>
      </c>
      <c r="AB502" s="19">
        <v>942230</v>
      </c>
      <c r="AC502" s="19">
        <v>982580</v>
      </c>
      <c r="AD502" s="19">
        <v>1023400</v>
      </c>
      <c r="AE502" s="19">
        <v>1046700</v>
      </c>
      <c r="AF502" s="19">
        <v>1063400</v>
      </c>
      <c r="AG502" s="19">
        <v>1078200</v>
      </c>
      <c r="AH502" s="19">
        <v>1093600</v>
      </c>
      <c r="AI502" s="19">
        <v>1104000</v>
      </c>
      <c r="AJ502" s="19">
        <v>1114200</v>
      </c>
      <c r="AK502" s="19">
        <v>1127100</v>
      </c>
      <c r="AL502" s="19">
        <v>1136400</v>
      </c>
      <c r="AM502" s="19">
        <v>1145700</v>
      </c>
      <c r="AN502" s="19">
        <v>1158300</v>
      </c>
      <c r="AO502" s="19">
        <v>1168100</v>
      </c>
    </row>
    <row r="503" spans="2:41" x14ac:dyDescent="0.3">
      <c r="B503" s="19">
        <v>11</v>
      </c>
      <c r="C503" s="19" t="s">
        <v>152</v>
      </c>
      <c r="D503" s="19" t="s">
        <v>53</v>
      </c>
      <c r="E503" s="19" t="s">
        <v>44</v>
      </c>
      <c r="F503" s="19">
        <v>9139.7999999999993</v>
      </c>
      <c r="G503" s="19">
        <v>21488</v>
      </c>
      <c r="H503" s="19">
        <v>37557</v>
      </c>
      <c r="I503" s="19">
        <v>53262</v>
      </c>
      <c r="J503" s="19">
        <v>61856</v>
      </c>
      <c r="K503" s="19">
        <v>64706</v>
      </c>
      <c r="L503" s="19">
        <v>69499</v>
      </c>
      <c r="M503" s="19">
        <v>79133</v>
      </c>
      <c r="N503" s="19">
        <v>97608</v>
      </c>
      <c r="O503" s="19">
        <v>122230</v>
      </c>
      <c r="P503" s="19">
        <v>138400</v>
      </c>
      <c r="Q503" s="19">
        <v>170450</v>
      </c>
      <c r="R503" s="19">
        <v>224300</v>
      </c>
      <c r="S503" s="19">
        <v>556970</v>
      </c>
      <c r="T503" s="19">
        <v>696680</v>
      </c>
      <c r="U503" s="19">
        <v>768840</v>
      </c>
      <c r="V503" s="19">
        <v>781010</v>
      </c>
      <c r="W503" s="19">
        <v>770310</v>
      </c>
      <c r="X503" s="19">
        <v>762670</v>
      </c>
      <c r="Y503" s="19">
        <v>756840</v>
      </c>
      <c r="Z503" s="19">
        <v>755460</v>
      </c>
      <c r="AA503" s="19">
        <v>758060</v>
      </c>
      <c r="AB503" s="19">
        <v>765450</v>
      </c>
      <c r="AC503" s="19">
        <v>772160</v>
      </c>
      <c r="AD503" s="19">
        <v>780900</v>
      </c>
      <c r="AE503" s="19">
        <v>791650</v>
      </c>
      <c r="AF503" s="19">
        <v>803890</v>
      </c>
      <c r="AG503" s="19">
        <v>818000</v>
      </c>
      <c r="AH503" s="19">
        <v>834100</v>
      </c>
      <c r="AI503" s="19">
        <v>849300</v>
      </c>
      <c r="AJ503" s="19">
        <v>861750</v>
      </c>
      <c r="AK503" s="19">
        <v>873880</v>
      </c>
      <c r="AL503" s="19">
        <v>884450</v>
      </c>
      <c r="AM503" s="19">
        <v>894730</v>
      </c>
      <c r="AN503" s="19">
        <v>905660</v>
      </c>
      <c r="AO503" s="19">
        <v>916220</v>
      </c>
    </row>
    <row r="504" spans="2:41" x14ac:dyDescent="0.3">
      <c r="B504" s="19">
        <v>11</v>
      </c>
      <c r="C504" s="19" t="s">
        <v>152</v>
      </c>
      <c r="D504" s="19" t="s">
        <v>53</v>
      </c>
      <c r="E504" s="19" t="s">
        <v>45</v>
      </c>
      <c r="F504" s="19">
        <v>3839.6</v>
      </c>
      <c r="G504" s="19">
        <v>8251.9</v>
      </c>
      <c r="H504" s="19">
        <v>18050</v>
      </c>
      <c r="I504" s="19">
        <v>38014</v>
      </c>
      <c r="J504" s="19">
        <v>67720</v>
      </c>
      <c r="K504" s="19">
        <v>102160</v>
      </c>
      <c r="L504" s="19">
        <v>160130</v>
      </c>
      <c r="M504" s="19">
        <v>223620</v>
      </c>
      <c r="N504" s="19">
        <v>280170</v>
      </c>
      <c r="O504" s="19">
        <v>332820</v>
      </c>
      <c r="P504" s="19">
        <v>365230</v>
      </c>
      <c r="Q504" s="19">
        <v>485940</v>
      </c>
      <c r="R504" s="19">
        <v>648920</v>
      </c>
      <c r="S504" s="19">
        <v>800490</v>
      </c>
      <c r="T504" s="19">
        <v>938120</v>
      </c>
      <c r="U504" s="19">
        <v>1068300</v>
      </c>
      <c r="V504" s="19">
        <v>1198700</v>
      </c>
      <c r="W504" s="19">
        <v>1312200</v>
      </c>
      <c r="X504" s="19">
        <v>1417000</v>
      </c>
      <c r="Y504" s="19">
        <v>1519300</v>
      </c>
      <c r="Z504" s="19">
        <v>1603200</v>
      </c>
      <c r="AA504" s="19">
        <v>1679900</v>
      </c>
      <c r="AB504" s="19">
        <v>1753600</v>
      </c>
      <c r="AC504" s="19">
        <v>1808700</v>
      </c>
      <c r="AD504" s="19">
        <v>1856800</v>
      </c>
      <c r="AE504" s="19">
        <v>1903500</v>
      </c>
      <c r="AF504" s="19">
        <v>1935100</v>
      </c>
      <c r="AG504" s="19">
        <v>1962600</v>
      </c>
      <c r="AH504" s="19">
        <v>1992300</v>
      </c>
      <c r="AI504" s="19">
        <v>2011300</v>
      </c>
      <c r="AJ504" s="19">
        <v>2029700</v>
      </c>
      <c r="AK504" s="19">
        <v>2053900</v>
      </c>
      <c r="AL504" s="19">
        <v>2070200</v>
      </c>
      <c r="AM504" s="19">
        <v>2086700</v>
      </c>
      <c r="AN504" s="19">
        <v>2109600</v>
      </c>
      <c r="AO504" s="19">
        <v>2126700</v>
      </c>
    </row>
    <row r="505" spans="2:41" x14ac:dyDescent="0.3">
      <c r="B505" s="19">
        <v>11</v>
      </c>
      <c r="C505" s="19" t="s">
        <v>152</v>
      </c>
      <c r="D505" s="19" t="s">
        <v>53</v>
      </c>
      <c r="E505" s="19" t="s">
        <v>46</v>
      </c>
      <c r="F505" s="19">
        <v>2277.9</v>
      </c>
      <c r="G505" s="19">
        <v>8043</v>
      </c>
      <c r="H505" s="19">
        <v>24162</v>
      </c>
      <c r="I505" s="19">
        <v>61458</v>
      </c>
      <c r="J505" s="19">
        <v>119380</v>
      </c>
      <c r="K505" s="19">
        <v>138100</v>
      </c>
      <c r="L505" s="19">
        <v>160980</v>
      </c>
      <c r="M505" s="19">
        <v>181280</v>
      </c>
      <c r="N505" s="19">
        <v>203370</v>
      </c>
      <c r="O505" s="19">
        <v>223550</v>
      </c>
      <c r="P505" s="19">
        <v>243820</v>
      </c>
      <c r="Q505" s="19">
        <v>252020</v>
      </c>
      <c r="R505" s="19">
        <v>257270</v>
      </c>
      <c r="S505" s="19">
        <v>920510</v>
      </c>
      <c r="T505" s="19">
        <v>783830</v>
      </c>
      <c r="U505" s="19">
        <v>678030</v>
      </c>
      <c r="V505" s="19">
        <v>716350</v>
      </c>
      <c r="W505" s="19">
        <v>645770</v>
      </c>
      <c r="X505" s="19">
        <v>560540</v>
      </c>
      <c r="Y505" s="19">
        <v>554910</v>
      </c>
      <c r="Z505" s="19">
        <v>499280</v>
      </c>
      <c r="AA505" s="19">
        <v>424280</v>
      </c>
      <c r="AB505" s="19">
        <v>401710</v>
      </c>
      <c r="AC505" s="19">
        <v>355140</v>
      </c>
      <c r="AD505" s="19">
        <v>302960</v>
      </c>
      <c r="AE505" s="19">
        <v>287790</v>
      </c>
      <c r="AF505" s="19">
        <v>261760</v>
      </c>
      <c r="AG505" s="19">
        <v>238790</v>
      </c>
      <c r="AH505" s="19">
        <v>233850</v>
      </c>
      <c r="AI505" s="19">
        <v>218140</v>
      </c>
      <c r="AJ505" s="19">
        <v>204060</v>
      </c>
      <c r="AK505" s="19">
        <v>201510</v>
      </c>
      <c r="AL505" s="19">
        <v>188350</v>
      </c>
      <c r="AM505" s="19">
        <v>176840</v>
      </c>
      <c r="AN505" s="19">
        <v>174100</v>
      </c>
      <c r="AO505" s="19">
        <v>162760</v>
      </c>
    </row>
    <row r="506" spans="2:41" x14ac:dyDescent="0.3">
      <c r="B506" s="19">
        <v>11</v>
      </c>
      <c r="C506" s="19" t="s">
        <v>152</v>
      </c>
      <c r="D506" s="19" t="s">
        <v>54</v>
      </c>
      <c r="E506" s="19" t="s">
        <v>42</v>
      </c>
      <c r="F506" s="19">
        <v>1305.0999999999999</v>
      </c>
      <c r="G506" s="19">
        <v>3146.5</v>
      </c>
      <c r="H506" s="19">
        <v>6696.1</v>
      </c>
      <c r="I506" s="19">
        <v>12642</v>
      </c>
      <c r="J506" s="19">
        <v>20628</v>
      </c>
      <c r="K506" s="19">
        <v>38994</v>
      </c>
      <c r="L506" s="19">
        <v>65624</v>
      </c>
      <c r="M506" s="19">
        <v>93811</v>
      </c>
      <c r="N506" s="19">
        <v>125390</v>
      </c>
      <c r="O506" s="19">
        <v>155720</v>
      </c>
      <c r="P506" s="19">
        <v>186330</v>
      </c>
      <c r="Q506" s="19">
        <v>228060</v>
      </c>
      <c r="R506" s="19">
        <v>274180</v>
      </c>
      <c r="S506" s="19">
        <v>314700</v>
      </c>
      <c r="T506" s="19">
        <v>360080</v>
      </c>
      <c r="U506" s="19">
        <v>400780</v>
      </c>
      <c r="V506" s="19">
        <v>441950</v>
      </c>
      <c r="W506" s="19">
        <v>487010</v>
      </c>
      <c r="X506" s="19">
        <v>530040</v>
      </c>
      <c r="Y506" s="19">
        <v>567280</v>
      </c>
      <c r="Z506" s="19">
        <v>602050</v>
      </c>
      <c r="AA506" s="19">
        <v>637370</v>
      </c>
      <c r="AB506" s="19">
        <v>671020</v>
      </c>
      <c r="AC506" s="19">
        <v>702480</v>
      </c>
      <c r="AD506" s="19">
        <v>732410</v>
      </c>
      <c r="AE506" s="19">
        <v>750050</v>
      </c>
      <c r="AF506" s="19">
        <v>762170</v>
      </c>
      <c r="AG506" s="19">
        <v>772630</v>
      </c>
      <c r="AH506" s="19">
        <v>783000</v>
      </c>
      <c r="AI506" s="19">
        <v>788910</v>
      </c>
      <c r="AJ506" s="19">
        <v>796000</v>
      </c>
      <c r="AK506" s="19">
        <v>804980</v>
      </c>
      <c r="AL506" s="19">
        <v>811620</v>
      </c>
      <c r="AM506" s="19">
        <v>818320</v>
      </c>
      <c r="AN506" s="19">
        <v>827190</v>
      </c>
      <c r="AO506" s="19">
        <v>834190</v>
      </c>
    </row>
    <row r="507" spans="2:41" x14ac:dyDescent="0.3">
      <c r="B507" s="19">
        <v>11</v>
      </c>
      <c r="C507" s="19" t="s">
        <v>152</v>
      </c>
      <c r="D507" s="19" t="s">
        <v>54</v>
      </c>
      <c r="E507" s="19" t="s">
        <v>44</v>
      </c>
      <c r="F507" s="19">
        <v>3349.5</v>
      </c>
      <c r="G507" s="19">
        <v>7481.6</v>
      </c>
      <c r="H507" s="19">
        <v>13979</v>
      </c>
      <c r="I507" s="19">
        <v>22648</v>
      </c>
      <c r="J507" s="19">
        <v>31717</v>
      </c>
      <c r="K507" s="19">
        <v>44170</v>
      </c>
      <c r="L507" s="19">
        <v>54415</v>
      </c>
      <c r="M507" s="19">
        <v>62815</v>
      </c>
      <c r="N507" s="19">
        <v>76149</v>
      </c>
      <c r="O507" s="19">
        <v>91757</v>
      </c>
      <c r="P507" s="19">
        <v>112270</v>
      </c>
      <c r="Q507" s="19">
        <v>122310</v>
      </c>
      <c r="R507" s="19">
        <v>132580</v>
      </c>
      <c r="S507" s="19">
        <v>132880</v>
      </c>
      <c r="T507" s="19">
        <v>134700</v>
      </c>
      <c r="U507" s="19">
        <v>134590</v>
      </c>
      <c r="V507" s="19">
        <v>133390</v>
      </c>
      <c r="W507" s="19">
        <v>134900</v>
      </c>
      <c r="X507" s="19">
        <v>134560</v>
      </c>
      <c r="Y507" s="19">
        <v>131420</v>
      </c>
      <c r="Z507" s="19">
        <v>127130</v>
      </c>
      <c r="AA507" s="19">
        <v>122900</v>
      </c>
      <c r="AB507" s="19">
        <v>118100</v>
      </c>
      <c r="AC507" s="19">
        <v>112710</v>
      </c>
      <c r="AD507" s="19">
        <v>107130</v>
      </c>
      <c r="AE507" s="19">
        <v>104730</v>
      </c>
      <c r="AF507" s="19">
        <v>102510</v>
      </c>
      <c r="AG507" s="19">
        <v>100670</v>
      </c>
      <c r="AH507" s="19">
        <v>99267</v>
      </c>
      <c r="AI507" s="19">
        <v>98077</v>
      </c>
      <c r="AJ507" s="19">
        <v>97418</v>
      </c>
      <c r="AK507" s="19">
        <v>97177</v>
      </c>
      <c r="AL507" s="19">
        <v>97094</v>
      </c>
      <c r="AM507" s="19">
        <v>97205</v>
      </c>
      <c r="AN507" s="19">
        <v>97485</v>
      </c>
      <c r="AO507" s="19">
        <v>97688</v>
      </c>
    </row>
    <row r="508" spans="2:41" x14ac:dyDescent="0.3">
      <c r="B508" s="19">
        <v>11</v>
      </c>
      <c r="C508" s="19" t="s">
        <v>152</v>
      </c>
      <c r="D508" s="19" t="s">
        <v>54</v>
      </c>
      <c r="E508" s="19" t="s">
        <v>45</v>
      </c>
      <c r="F508" s="19">
        <v>1176.5999999999999</v>
      </c>
      <c r="G508" s="19">
        <v>2888</v>
      </c>
      <c r="H508" s="19">
        <v>7321</v>
      </c>
      <c r="I508" s="19">
        <v>16028</v>
      </c>
      <c r="J508" s="19">
        <v>28512</v>
      </c>
      <c r="K508" s="19">
        <v>42137</v>
      </c>
      <c r="L508" s="19">
        <v>65003</v>
      </c>
      <c r="M508" s="19">
        <v>90740</v>
      </c>
      <c r="N508" s="19">
        <v>114500</v>
      </c>
      <c r="O508" s="19">
        <v>135750</v>
      </c>
      <c r="P508" s="19">
        <v>151320</v>
      </c>
      <c r="Q508" s="19">
        <v>196430</v>
      </c>
      <c r="R508" s="19">
        <v>245810</v>
      </c>
      <c r="S508" s="19">
        <v>297990</v>
      </c>
      <c r="T508" s="19">
        <v>354450</v>
      </c>
      <c r="U508" s="19">
        <v>410450</v>
      </c>
      <c r="V508" s="19">
        <v>465190</v>
      </c>
      <c r="W508" s="19">
        <v>524860</v>
      </c>
      <c r="X508" s="19">
        <v>581890</v>
      </c>
      <c r="Y508" s="19">
        <v>631840</v>
      </c>
      <c r="Z508" s="19">
        <v>675830</v>
      </c>
      <c r="AA508" s="19">
        <v>717530</v>
      </c>
      <c r="AB508" s="19">
        <v>753150</v>
      </c>
      <c r="AC508" s="19">
        <v>781650</v>
      </c>
      <c r="AD508" s="19">
        <v>807050</v>
      </c>
      <c r="AE508" s="19">
        <v>828810</v>
      </c>
      <c r="AF508" s="19">
        <v>843770</v>
      </c>
      <c r="AG508" s="19">
        <v>856380</v>
      </c>
      <c r="AH508" s="19">
        <v>868530</v>
      </c>
      <c r="AI508" s="19">
        <v>876490</v>
      </c>
      <c r="AJ508" s="19">
        <v>884570</v>
      </c>
      <c r="AK508" s="19">
        <v>894650</v>
      </c>
      <c r="AL508" s="19">
        <v>902030</v>
      </c>
      <c r="AM508" s="19">
        <v>909440</v>
      </c>
      <c r="AN508" s="19">
        <v>919230</v>
      </c>
      <c r="AO508" s="19">
        <v>926940</v>
      </c>
    </row>
    <row r="509" spans="2:41" x14ac:dyDescent="0.3">
      <c r="B509" s="19">
        <v>11</v>
      </c>
      <c r="C509" s="19" t="s">
        <v>152</v>
      </c>
      <c r="D509" s="19" t="s">
        <v>54</v>
      </c>
      <c r="E509" s="19" t="s">
        <v>46</v>
      </c>
      <c r="F509" s="19">
        <v>385.26</v>
      </c>
      <c r="G509" s="19">
        <v>1255.5</v>
      </c>
      <c r="H509" s="19">
        <v>3753.5</v>
      </c>
      <c r="I509" s="19">
        <v>9870.5</v>
      </c>
      <c r="J509" s="19">
        <v>20374</v>
      </c>
      <c r="K509" s="19">
        <v>24190</v>
      </c>
      <c r="L509" s="19">
        <v>31234</v>
      </c>
      <c r="M509" s="19">
        <v>38753</v>
      </c>
      <c r="N509" s="19">
        <v>46894</v>
      </c>
      <c r="O509" s="19">
        <v>53806</v>
      </c>
      <c r="P509" s="19">
        <v>61662</v>
      </c>
      <c r="Q509" s="19">
        <v>69873</v>
      </c>
      <c r="R509" s="19">
        <v>76168</v>
      </c>
      <c r="S509" s="19">
        <v>79378</v>
      </c>
      <c r="T509" s="19">
        <v>81786</v>
      </c>
      <c r="U509" s="19">
        <v>83625</v>
      </c>
      <c r="V509" s="19">
        <v>87924</v>
      </c>
      <c r="W509" s="19">
        <v>90256</v>
      </c>
      <c r="X509" s="19">
        <v>91405</v>
      </c>
      <c r="Y509" s="19">
        <v>91137</v>
      </c>
      <c r="Z509" s="19">
        <v>90257</v>
      </c>
      <c r="AA509" s="19">
        <v>89268</v>
      </c>
      <c r="AB509" s="19">
        <v>87479</v>
      </c>
      <c r="AC509" s="19">
        <v>84926</v>
      </c>
      <c r="AD509" s="19">
        <v>82253</v>
      </c>
      <c r="AE509" s="19">
        <v>81684</v>
      </c>
      <c r="AF509" s="19">
        <v>80770</v>
      </c>
      <c r="AG509" s="19">
        <v>79896</v>
      </c>
      <c r="AH509" s="19">
        <v>79118</v>
      </c>
      <c r="AI509" s="19">
        <v>77986</v>
      </c>
      <c r="AJ509" s="19">
        <v>76827</v>
      </c>
      <c r="AK509" s="19">
        <v>75824</v>
      </c>
      <c r="AL509" s="19">
        <v>74534</v>
      </c>
      <c r="AM509" s="19">
        <v>73227</v>
      </c>
      <c r="AN509" s="19">
        <v>72126</v>
      </c>
      <c r="AO509" s="19">
        <v>70849</v>
      </c>
    </row>
    <row r="510" spans="2:41" x14ac:dyDescent="0.3">
      <c r="B510" s="19">
        <v>12</v>
      </c>
      <c r="C510" s="19" t="s">
        <v>152</v>
      </c>
      <c r="D510" s="19" t="s">
        <v>153</v>
      </c>
      <c r="E510" s="19" t="s">
        <v>42</v>
      </c>
      <c r="F510" s="19">
        <v>8431.1</v>
      </c>
      <c r="G510" s="19">
        <v>21195</v>
      </c>
      <c r="H510" s="19">
        <v>44556</v>
      </c>
      <c r="I510" s="19">
        <v>82786</v>
      </c>
      <c r="J510" s="19">
        <v>132530</v>
      </c>
      <c r="K510" s="19">
        <v>235220</v>
      </c>
      <c r="L510" s="19">
        <v>375600</v>
      </c>
      <c r="M510" s="19">
        <v>512710</v>
      </c>
      <c r="N510" s="19">
        <v>655280</v>
      </c>
      <c r="O510" s="19">
        <v>793300</v>
      </c>
      <c r="P510" s="19">
        <v>911990</v>
      </c>
      <c r="Q510" s="19">
        <v>1101500</v>
      </c>
      <c r="R510" s="19">
        <v>1328000</v>
      </c>
      <c r="S510" s="19">
        <v>1497200</v>
      </c>
      <c r="T510" s="19">
        <v>1694800</v>
      </c>
      <c r="U510" s="19">
        <v>1879600</v>
      </c>
      <c r="V510" s="19">
        <v>2046000</v>
      </c>
      <c r="W510" s="19">
        <v>2213800</v>
      </c>
      <c r="X510" s="19">
        <v>2361300</v>
      </c>
      <c r="Y510" s="19">
        <v>2489400</v>
      </c>
      <c r="Z510" s="19">
        <v>2606600</v>
      </c>
      <c r="AA510" s="19">
        <v>2712400</v>
      </c>
      <c r="AB510" s="19">
        <v>2816900</v>
      </c>
      <c r="AC510" s="19">
        <v>2906400</v>
      </c>
      <c r="AD510" s="19">
        <v>2993600</v>
      </c>
      <c r="AE510" s="19">
        <v>3051200</v>
      </c>
      <c r="AF510" s="19">
        <v>3090300</v>
      </c>
      <c r="AG510" s="19">
        <v>3124200</v>
      </c>
      <c r="AH510" s="19">
        <v>3159100</v>
      </c>
      <c r="AI510" s="19">
        <v>3180200</v>
      </c>
      <c r="AJ510" s="19">
        <v>3200800</v>
      </c>
      <c r="AK510" s="19">
        <v>3228300</v>
      </c>
      <c r="AL510" s="19">
        <v>3245800</v>
      </c>
      <c r="AM510" s="19">
        <v>3263500</v>
      </c>
      <c r="AN510" s="19">
        <v>3289200</v>
      </c>
      <c r="AO510" s="19">
        <v>3307800</v>
      </c>
    </row>
    <row r="511" spans="2:41" x14ac:dyDescent="0.3">
      <c r="B511" s="19">
        <v>12</v>
      </c>
      <c r="C511" s="19" t="s">
        <v>152</v>
      </c>
      <c r="D511" s="19" t="s">
        <v>153</v>
      </c>
      <c r="E511" s="19" t="s">
        <v>44</v>
      </c>
      <c r="F511" s="19">
        <v>10091</v>
      </c>
      <c r="G511" s="19">
        <v>23687</v>
      </c>
      <c r="H511" s="19">
        <v>41357</v>
      </c>
      <c r="I511" s="19">
        <v>58620</v>
      </c>
      <c r="J511" s="19">
        <v>68056</v>
      </c>
      <c r="K511" s="19">
        <v>71181</v>
      </c>
      <c r="L511" s="19">
        <v>76488</v>
      </c>
      <c r="M511" s="19">
        <v>87143</v>
      </c>
      <c r="N511" s="19">
        <v>107590</v>
      </c>
      <c r="O511" s="19">
        <v>134830</v>
      </c>
      <c r="P511" s="19">
        <v>152780</v>
      </c>
      <c r="Q511" s="19">
        <v>188070</v>
      </c>
      <c r="R511" s="19">
        <v>247350</v>
      </c>
      <c r="S511" s="19">
        <v>613330</v>
      </c>
      <c r="T511" s="19">
        <v>766990</v>
      </c>
      <c r="U511" s="19">
        <v>846300</v>
      </c>
      <c r="V511" s="19">
        <v>859590</v>
      </c>
      <c r="W511" s="19">
        <v>847760</v>
      </c>
      <c r="X511" s="19">
        <v>839300</v>
      </c>
      <c r="Y511" s="19">
        <v>832820</v>
      </c>
      <c r="Z511" s="19">
        <v>831240</v>
      </c>
      <c r="AA511" s="19">
        <v>834060</v>
      </c>
      <c r="AB511" s="19">
        <v>842140</v>
      </c>
      <c r="AC511" s="19">
        <v>849490</v>
      </c>
      <c r="AD511" s="19">
        <v>859070</v>
      </c>
      <c r="AE511" s="19">
        <v>870880</v>
      </c>
      <c r="AF511" s="19">
        <v>884320</v>
      </c>
      <c r="AG511" s="19">
        <v>899840</v>
      </c>
      <c r="AH511" s="19">
        <v>917540</v>
      </c>
      <c r="AI511" s="19">
        <v>934260</v>
      </c>
      <c r="AJ511" s="19">
        <v>947940</v>
      </c>
      <c r="AK511" s="19">
        <v>961290</v>
      </c>
      <c r="AL511" s="19">
        <v>972910</v>
      </c>
      <c r="AM511" s="19">
        <v>984220</v>
      </c>
      <c r="AN511" s="19">
        <v>996240</v>
      </c>
      <c r="AO511" s="19">
        <v>1007900</v>
      </c>
    </row>
    <row r="512" spans="2:41" x14ac:dyDescent="0.3">
      <c r="B512" s="19">
        <v>12</v>
      </c>
      <c r="C512" s="19" t="s">
        <v>152</v>
      </c>
      <c r="D512" s="19" t="s">
        <v>153</v>
      </c>
      <c r="E512" s="19" t="s">
        <v>45</v>
      </c>
      <c r="F512" s="19">
        <v>4742.8</v>
      </c>
      <c r="G512" s="19">
        <v>10193</v>
      </c>
      <c r="H512" s="19">
        <v>22296</v>
      </c>
      <c r="I512" s="19">
        <v>46957</v>
      </c>
      <c r="J512" s="19">
        <v>83650</v>
      </c>
      <c r="K512" s="19">
        <v>126190</v>
      </c>
      <c r="L512" s="19">
        <v>197800</v>
      </c>
      <c r="M512" s="19">
        <v>276220</v>
      </c>
      <c r="N512" s="19">
        <v>346070</v>
      </c>
      <c r="O512" s="19">
        <v>411120</v>
      </c>
      <c r="P512" s="19">
        <v>451150</v>
      </c>
      <c r="Q512" s="19">
        <v>600250</v>
      </c>
      <c r="R512" s="19">
        <v>801580</v>
      </c>
      <c r="S512" s="19">
        <v>988790</v>
      </c>
      <c r="T512" s="19">
        <v>1158800</v>
      </c>
      <c r="U512" s="19">
        <v>1319700</v>
      </c>
      <c r="V512" s="19">
        <v>1480700</v>
      </c>
      <c r="W512" s="19">
        <v>1620900</v>
      </c>
      <c r="X512" s="19">
        <v>1750400</v>
      </c>
      <c r="Y512" s="19">
        <v>1876700</v>
      </c>
      <c r="Z512" s="19">
        <v>1980300</v>
      </c>
      <c r="AA512" s="19">
        <v>2075100</v>
      </c>
      <c r="AB512" s="19">
        <v>2166100</v>
      </c>
      <c r="AC512" s="19">
        <v>2234200</v>
      </c>
      <c r="AD512" s="19">
        <v>2293600</v>
      </c>
      <c r="AE512" s="19">
        <v>2351300</v>
      </c>
      <c r="AF512" s="19">
        <v>2390300</v>
      </c>
      <c r="AG512" s="19">
        <v>2424300</v>
      </c>
      <c r="AH512" s="19">
        <v>2461000</v>
      </c>
      <c r="AI512" s="19">
        <v>2484500</v>
      </c>
      <c r="AJ512" s="19">
        <v>2507200</v>
      </c>
      <c r="AK512" s="19">
        <v>2537000</v>
      </c>
      <c r="AL512" s="19">
        <v>2557200</v>
      </c>
      <c r="AM512" s="19">
        <v>2577500</v>
      </c>
      <c r="AN512" s="19">
        <v>2605900</v>
      </c>
      <c r="AO512" s="19">
        <v>2627000</v>
      </c>
    </row>
    <row r="513" spans="2:41" x14ac:dyDescent="0.3">
      <c r="B513" s="19">
        <v>12</v>
      </c>
      <c r="C513" s="19" t="s">
        <v>152</v>
      </c>
      <c r="D513" s="19" t="s">
        <v>153</v>
      </c>
      <c r="E513" s="19" t="s">
        <v>46</v>
      </c>
      <c r="F513" s="19">
        <v>2663.9</v>
      </c>
      <c r="G513" s="19">
        <v>9406.4</v>
      </c>
      <c r="H513" s="19">
        <v>28261</v>
      </c>
      <c r="I513" s="19">
        <v>71977</v>
      </c>
      <c r="J513" s="19">
        <v>140050</v>
      </c>
      <c r="K513" s="19">
        <v>162280</v>
      </c>
      <c r="L513" s="19">
        <v>189520</v>
      </c>
      <c r="M513" s="19">
        <v>213690</v>
      </c>
      <c r="N513" s="19">
        <v>239840</v>
      </c>
      <c r="O513" s="19">
        <v>263700</v>
      </c>
      <c r="P513" s="19">
        <v>287410</v>
      </c>
      <c r="Q513" s="19">
        <v>298120</v>
      </c>
      <c r="R513" s="19">
        <v>305420</v>
      </c>
      <c r="S513" s="19">
        <v>1102400</v>
      </c>
      <c r="T513" s="19">
        <v>938150</v>
      </c>
      <c r="U513" s="19">
        <v>810820</v>
      </c>
      <c r="V513" s="19">
        <v>856530</v>
      </c>
      <c r="W513" s="19">
        <v>772020</v>
      </c>
      <c r="X513" s="19">
        <v>670020</v>
      </c>
      <c r="Y513" s="19">
        <v>663390</v>
      </c>
      <c r="Z513" s="19">
        <v>596890</v>
      </c>
      <c r="AA513" s="19">
        <v>507170</v>
      </c>
      <c r="AB513" s="19">
        <v>480220</v>
      </c>
      <c r="AC513" s="19">
        <v>424540</v>
      </c>
      <c r="AD513" s="19">
        <v>362150</v>
      </c>
      <c r="AE513" s="19">
        <v>344000</v>
      </c>
      <c r="AF513" s="19">
        <v>312860</v>
      </c>
      <c r="AG513" s="19">
        <v>285370</v>
      </c>
      <c r="AH513" s="19">
        <v>279430</v>
      </c>
      <c r="AI513" s="19">
        <v>260620</v>
      </c>
      <c r="AJ513" s="19">
        <v>243760</v>
      </c>
      <c r="AK513" s="19">
        <v>240660</v>
      </c>
      <c r="AL513" s="19">
        <v>224910</v>
      </c>
      <c r="AM513" s="19">
        <v>211130</v>
      </c>
      <c r="AN513" s="19">
        <v>207820</v>
      </c>
      <c r="AO513" s="19">
        <v>194260</v>
      </c>
    </row>
    <row r="514" spans="2:41" x14ac:dyDescent="0.3">
      <c r="B514" s="19">
        <v>12</v>
      </c>
      <c r="C514" s="19" t="s">
        <v>152</v>
      </c>
      <c r="D514" s="19" t="s">
        <v>51</v>
      </c>
      <c r="E514" s="19" t="s">
        <v>42</v>
      </c>
      <c r="F514" s="19">
        <v>8262.6</v>
      </c>
      <c r="G514" s="19">
        <v>21040</v>
      </c>
      <c r="H514" s="19">
        <v>44072</v>
      </c>
      <c r="I514" s="19">
        <v>81661</v>
      </c>
      <c r="J514" s="19">
        <v>130220</v>
      </c>
      <c r="K514" s="19">
        <v>219990</v>
      </c>
      <c r="L514" s="19">
        <v>334860</v>
      </c>
      <c r="M514" s="19">
        <v>455510</v>
      </c>
      <c r="N514" s="19">
        <v>581400</v>
      </c>
      <c r="O514" s="19">
        <v>704100</v>
      </c>
      <c r="P514" s="19">
        <v>808730</v>
      </c>
      <c r="Q514" s="19">
        <v>971420</v>
      </c>
      <c r="R514" s="19">
        <v>1170600</v>
      </c>
      <c r="S514" s="19">
        <v>1318900</v>
      </c>
      <c r="T514" s="19">
        <v>1512700</v>
      </c>
      <c r="U514" s="19">
        <v>1691900</v>
      </c>
      <c r="V514" s="19">
        <v>1854600</v>
      </c>
      <c r="W514" s="19">
        <v>2019200</v>
      </c>
      <c r="X514" s="19">
        <v>2170700</v>
      </c>
      <c r="Y514" s="19">
        <v>2304800</v>
      </c>
      <c r="Z514" s="19">
        <v>2423700</v>
      </c>
      <c r="AA514" s="19">
        <v>2538200</v>
      </c>
      <c r="AB514" s="19">
        <v>2646700</v>
      </c>
      <c r="AC514" s="19">
        <v>2740000</v>
      </c>
      <c r="AD514" s="19">
        <v>2830400</v>
      </c>
      <c r="AE514" s="19">
        <v>2890400</v>
      </c>
      <c r="AF514" s="19">
        <v>2932000</v>
      </c>
      <c r="AG514" s="19">
        <v>2967600</v>
      </c>
      <c r="AH514" s="19">
        <v>2993500</v>
      </c>
      <c r="AI514" s="19">
        <v>3014400</v>
      </c>
      <c r="AJ514" s="19">
        <v>3034600</v>
      </c>
      <c r="AK514" s="19">
        <v>3061100</v>
      </c>
      <c r="AL514" s="19">
        <v>3078200</v>
      </c>
      <c r="AM514" s="19">
        <v>3095200</v>
      </c>
      <c r="AN514" s="19">
        <v>3119700</v>
      </c>
      <c r="AO514" s="19">
        <v>3137400</v>
      </c>
    </row>
    <row r="515" spans="2:41" x14ac:dyDescent="0.3">
      <c r="B515" s="19">
        <v>12</v>
      </c>
      <c r="C515" s="19" t="s">
        <v>152</v>
      </c>
      <c r="D515" s="19" t="s">
        <v>51</v>
      </c>
      <c r="E515" s="19" t="s">
        <v>44</v>
      </c>
      <c r="F515" s="19">
        <v>6917.4</v>
      </c>
      <c r="G515" s="19">
        <v>16915</v>
      </c>
      <c r="H515" s="19">
        <v>29926</v>
      </c>
      <c r="I515" s="19">
        <v>42588</v>
      </c>
      <c r="J515" s="19">
        <v>47709</v>
      </c>
      <c r="K515" s="19">
        <v>45732</v>
      </c>
      <c r="L515" s="19">
        <v>45185</v>
      </c>
      <c r="M515" s="19">
        <v>49120</v>
      </c>
      <c r="N515" s="19">
        <v>61805</v>
      </c>
      <c r="O515" s="19">
        <v>79597</v>
      </c>
      <c r="P515" s="19">
        <v>94025</v>
      </c>
      <c r="Q515" s="19">
        <v>113340</v>
      </c>
      <c r="R515" s="19">
        <v>145060</v>
      </c>
      <c r="S515" s="19">
        <v>493830</v>
      </c>
      <c r="T515" s="19">
        <v>636890</v>
      </c>
      <c r="U515" s="19">
        <v>724740</v>
      </c>
      <c r="V515" s="19">
        <v>751460</v>
      </c>
      <c r="W515" s="19">
        <v>749670</v>
      </c>
      <c r="X515" s="19">
        <v>749490</v>
      </c>
      <c r="Y515" s="19">
        <v>748940</v>
      </c>
      <c r="Z515" s="19">
        <v>751910</v>
      </c>
      <c r="AA515" s="19">
        <v>758870</v>
      </c>
      <c r="AB515" s="19">
        <v>770030</v>
      </c>
      <c r="AC515" s="19">
        <v>780750</v>
      </c>
      <c r="AD515" s="19">
        <v>792760</v>
      </c>
      <c r="AE515" s="19">
        <v>806390</v>
      </c>
      <c r="AF515" s="19">
        <v>821480</v>
      </c>
      <c r="AG515" s="19">
        <v>838220</v>
      </c>
      <c r="AH515" s="19">
        <v>856580</v>
      </c>
      <c r="AI515" s="19">
        <v>873680</v>
      </c>
      <c r="AJ515" s="19">
        <v>887370</v>
      </c>
      <c r="AK515" s="19">
        <v>900360</v>
      </c>
      <c r="AL515" s="19">
        <v>911700</v>
      </c>
      <c r="AM515" s="19">
        <v>922740</v>
      </c>
      <c r="AN515" s="19">
        <v>934300</v>
      </c>
      <c r="AO515" s="19">
        <v>945510</v>
      </c>
    </row>
    <row r="516" spans="2:41" x14ac:dyDescent="0.3">
      <c r="B516" s="19">
        <v>12</v>
      </c>
      <c r="C516" s="19" t="s">
        <v>152</v>
      </c>
      <c r="D516" s="19" t="s">
        <v>51</v>
      </c>
      <c r="E516" s="19" t="s">
        <v>45</v>
      </c>
      <c r="F516" s="19">
        <v>3527.1</v>
      </c>
      <c r="G516" s="19">
        <v>7993.3</v>
      </c>
      <c r="H516" s="19">
        <v>19922</v>
      </c>
      <c r="I516" s="19">
        <v>44729</v>
      </c>
      <c r="J516" s="19">
        <v>82553</v>
      </c>
      <c r="K516" s="19">
        <v>125450</v>
      </c>
      <c r="L516" s="19">
        <v>197410</v>
      </c>
      <c r="M516" s="19">
        <v>275860</v>
      </c>
      <c r="N516" s="19">
        <v>344260</v>
      </c>
      <c r="O516" s="19">
        <v>406560</v>
      </c>
      <c r="P516" s="19">
        <v>442610</v>
      </c>
      <c r="Q516" s="19">
        <v>599850</v>
      </c>
      <c r="R516" s="19">
        <v>801580</v>
      </c>
      <c r="S516" s="19">
        <v>988790</v>
      </c>
      <c r="T516" s="19">
        <v>1158800</v>
      </c>
      <c r="U516" s="19">
        <v>1319700</v>
      </c>
      <c r="V516" s="19">
        <v>1480700</v>
      </c>
      <c r="W516" s="19">
        <v>1620900</v>
      </c>
      <c r="X516" s="19">
        <v>1750400</v>
      </c>
      <c r="Y516" s="19">
        <v>1876700</v>
      </c>
      <c r="Z516" s="19">
        <v>1980300</v>
      </c>
      <c r="AA516" s="19">
        <v>2075100</v>
      </c>
      <c r="AB516" s="19">
        <v>2166100</v>
      </c>
      <c r="AC516" s="19">
        <v>2234200</v>
      </c>
      <c r="AD516" s="19">
        <v>2293600</v>
      </c>
      <c r="AE516" s="19">
        <v>2351300</v>
      </c>
      <c r="AF516" s="19">
        <v>2390300</v>
      </c>
      <c r="AG516" s="19">
        <v>2424300</v>
      </c>
      <c r="AH516" s="19">
        <v>2461000</v>
      </c>
      <c r="AI516" s="19">
        <v>2484500</v>
      </c>
      <c r="AJ516" s="19">
        <v>2507200</v>
      </c>
      <c r="AK516" s="19">
        <v>2537000</v>
      </c>
      <c r="AL516" s="19">
        <v>2557200</v>
      </c>
      <c r="AM516" s="19">
        <v>2577500</v>
      </c>
      <c r="AN516" s="19">
        <v>2605900</v>
      </c>
      <c r="AO516" s="19">
        <v>2627000</v>
      </c>
    </row>
    <row r="517" spans="2:41" x14ac:dyDescent="0.3">
      <c r="B517" s="19">
        <v>12</v>
      </c>
      <c r="C517" s="19" t="s">
        <v>152</v>
      </c>
      <c r="D517" s="19" t="s">
        <v>51</v>
      </c>
      <c r="E517" s="19" t="s">
        <v>46</v>
      </c>
      <c r="F517" s="19">
        <v>1797.3</v>
      </c>
      <c r="G517" s="19">
        <v>6755</v>
      </c>
      <c r="H517" s="19">
        <v>20551</v>
      </c>
      <c r="I517" s="19">
        <v>51340</v>
      </c>
      <c r="J517" s="19">
        <v>94715</v>
      </c>
      <c r="K517" s="19">
        <v>98126</v>
      </c>
      <c r="L517" s="19">
        <v>109530</v>
      </c>
      <c r="M517" s="19">
        <v>123520</v>
      </c>
      <c r="N517" s="19">
        <v>140070</v>
      </c>
      <c r="O517" s="19">
        <v>154910</v>
      </c>
      <c r="P517" s="19">
        <v>167570</v>
      </c>
      <c r="Q517" s="19">
        <v>167470</v>
      </c>
      <c r="R517" s="19">
        <v>165860</v>
      </c>
      <c r="S517" s="19">
        <v>838920</v>
      </c>
      <c r="T517" s="19">
        <v>728570</v>
      </c>
      <c r="U517" s="19">
        <v>646510</v>
      </c>
      <c r="V517" s="19">
        <v>698530</v>
      </c>
      <c r="W517" s="19">
        <v>627590</v>
      </c>
      <c r="X517" s="19">
        <v>541610</v>
      </c>
      <c r="Y517" s="19">
        <v>541130</v>
      </c>
      <c r="Z517" s="19">
        <v>486640</v>
      </c>
      <c r="AA517" s="19">
        <v>410600</v>
      </c>
      <c r="AB517" s="19">
        <v>389950</v>
      </c>
      <c r="AC517" s="19">
        <v>342880</v>
      </c>
      <c r="AD517" s="19">
        <v>288930</v>
      </c>
      <c r="AE517" s="19">
        <v>274320</v>
      </c>
      <c r="AF517" s="19">
        <v>247700</v>
      </c>
      <c r="AG517" s="19">
        <v>223900</v>
      </c>
      <c r="AH517" s="19">
        <v>218990</v>
      </c>
      <c r="AI517" s="19">
        <v>202460</v>
      </c>
      <c r="AJ517" s="19">
        <v>187490</v>
      </c>
      <c r="AK517" s="19">
        <v>184620</v>
      </c>
      <c r="AL517" s="19">
        <v>170460</v>
      </c>
      <c r="AM517" s="19">
        <v>158010</v>
      </c>
      <c r="AN517" s="19">
        <v>154780</v>
      </c>
      <c r="AO517" s="19">
        <v>142450</v>
      </c>
    </row>
    <row r="518" spans="2:41" x14ac:dyDescent="0.3">
      <c r="B518" s="19">
        <v>12</v>
      </c>
      <c r="C518" s="19" t="s">
        <v>152</v>
      </c>
      <c r="D518" s="19" t="s">
        <v>52</v>
      </c>
      <c r="E518" s="19" t="s">
        <v>42</v>
      </c>
      <c r="F518" s="19">
        <v>5040.8</v>
      </c>
      <c r="G518" s="19">
        <v>12174</v>
      </c>
      <c r="H518" s="19">
        <v>26027</v>
      </c>
      <c r="I518" s="19">
        <v>49297</v>
      </c>
      <c r="J518" s="19">
        <v>80489</v>
      </c>
      <c r="K518" s="19">
        <v>139950</v>
      </c>
      <c r="L518" s="19">
        <v>215730</v>
      </c>
      <c r="M518" s="19">
        <v>296000</v>
      </c>
      <c r="N518" s="19">
        <v>380280</v>
      </c>
      <c r="O518" s="19">
        <v>458790</v>
      </c>
      <c r="P518" s="19">
        <v>535100</v>
      </c>
      <c r="Q518" s="19">
        <v>651110</v>
      </c>
      <c r="R518" s="19">
        <v>774310</v>
      </c>
      <c r="S518" s="19">
        <v>884890</v>
      </c>
      <c r="T518" s="19">
        <v>1007200</v>
      </c>
      <c r="U518" s="19">
        <v>1126800</v>
      </c>
      <c r="V518" s="19">
        <v>1245800</v>
      </c>
      <c r="W518" s="19">
        <v>1378700</v>
      </c>
      <c r="X518" s="19">
        <v>1505100</v>
      </c>
      <c r="Y518" s="19">
        <v>1609700</v>
      </c>
      <c r="Z518" s="19">
        <v>1704300</v>
      </c>
      <c r="AA518" s="19">
        <v>1796900</v>
      </c>
      <c r="AB518" s="19">
        <v>1876500</v>
      </c>
      <c r="AC518" s="19">
        <v>1946400</v>
      </c>
      <c r="AD518" s="19">
        <v>2005800</v>
      </c>
      <c r="AE518" s="19">
        <v>2048600</v>
      </c>
      <c r="AF518" s="19">
        <v>2075500</v>
      </c>
      <c r="AG518" s="19">
        <v>2097300</v>
      </c>
      <c r="AH518" s="19">
        <v>2118100</v>
      </c>
      <c r="AI518" s="19">
        <v>2129600</v>
      </c>
      <c r="AJ518" s="19">
        <v>2141700</v>
      </c>
      <c r="AK518" s="19">
        <v>2158500</v>
      </c>
      <c r="AL518" s="19">
        <v>2169300</v>
      </c>
      <c r="AM518" s="19">
        <v>2180200</v>
      </c>
      <c r="AN518" s="19">
        <v>2196300</v>
      </c>
      <c r="AO518" s="19">
        <v>2207700</v>
      </c>
    </row>
    <row r="519" spans="2:41" x14ac:dyDescent="0.3">
      <c r="B519" s="19">
        <v>12</v>
      </c>
      <c r="C519" s="19" t="s">
        <v>152</v>
      </c>
      <c r="D519" s="19" t="s">
        <v>52</v>
      </c>
      <c r="E519" s="19" t="s">
        <v>44</v>
      </c>
      <c r="F519" s="19">
        <v>3410.3</v>
      </c>
      <c r="G519" s="19">
        <v>7801.2</v>
      </c>
      <c r="H519" s="19">
        <v>14270</v>
      </c>
      <c r="I519" s="19">
        <v>21894</v>
      </c>
      <c r="J519" s="19">
        <v>29171</v>
      </c>
      <c r="K519" s="19">
        <v>33085</v>
      </c>
      <c r="L519" s="19">
        <v>38391</v>
      </c>
      <c r="M519" s="19">
        <v>43724</v>
      </c>
      <c r="N519" s="19">
        <v>53068</v>
      </c>
      <c r="O519" s="19">
        <v>63627</v>
      </c>
      <c r="P519" s="19">
        <v>77415</v>
      </c>
      <c r="Q519" s="19">
        <v>85793</v>
      </c>
      <c r="R519" s="19">
        <v>94602</v>
      </c>
      <c r="S519" s="19">
        <v>97658</v>
      </c>
      <c r="T519" s="19">
        <v>101940</v>
      </c>
      <c r="U519" s="19">
        <v>103290</v>
      </c>
      <c r="V519" s="19">
        <v>104120</v>
      </c>
      <c r="W519" s="19">
        <v>106930</v>
      </c>
      <c r="X519" s="19">
        <v>108520</v>
      </c>
      <c r="Y519" s="19">
        <v>108230</v>
      </c>
      <c r="Z519" s="19">
        <v>107050</v>
      </c>
      <c r="AA519" s="19">
        <v>105890</v>
      </c>
      <c r="AB519" s="19">
        <v>103900</v>
      </c>
      <c r="AC519" s="19">
        <v>101310</v>
      </c>
      <c r="AD519" s="19">
        <v>98556</v>
      </c>
      <c r="AE519" s="19">
        <v>98054</v>
      </c>
      <c r="AF519" s="19">
        <v>97452</v>
      </c>
      <c r="AG519" s="19">
        <v>96902</v>
      </c>
      <c r="AH519" s="19">
        <v>96490</v>
      </c>
      <c r="AI519" s="19">
        <v>96063</v>
      </c>
      <c r="AJ519" s="19">
        <v>95973</v>
      </c>
      <c r="AK519" s="19">
        <v>96138</v>
      </c>
      <c r="AL519" s="19">
        <v>96302</v>
      </c>
      <c r="AM519" s="19">
        <v>96530</v>
      </c>
      <c r="AN519" s="19">
        <v>96869</v>
      </c>
      <c r="AO519" s="19">
        <v>97110</v>
      </c>
    </row>
    <row r="520" spans="2:41" x14ac:dyDescent="0.3">
      <c r="B520" s="19">
        <v>12</v>
      </c>
      <c r="C520" s="19" t="s">
        <v>152</v>
      </c>
      <c r="D520" s="19" t="s">
        <v>52</v>
      </c>
      <c r="E520" s="19" t="s">
        <v>45</v>
      </c>
      <c r="F520" s="19">
        <v>1643.9</v>
      </c>
      <c r="G520" s="19">
        <v>4034.8</v>
      </c>
      <c r="H520" s="19">
        <v>10228</v>
      </c>
      <c r="I520" s="19">
        <v>22393</v>
      </c>
      <c r="J520" s="19">
        <v>39835</v>
      </c>
      <c r="K520" s="19">
        <v>58871</v>
      </c>
      <c r="L520" s="19">
        <v>90818</v>
      </c>
      <c r="M520" s="19">
        <v>126780</v>
      </c>
      <c r="N520" s="19">
        <v>159970</v>
      </c>
      <c r="O520" s="19">
        <v>189660</v>
      </c>
      <c r="P520" s="19">
        <v>211410</v>
      </c>
      <c r="Q520" s="19">
        <v>274430</v>
      </c>
      <c r="R520" s="19">
        <v>343420</v>
      </c>
      <c r="S520" s="19">
        <v>416330</v>
      </c>
      <c r="T520" s="19">
        <v>495220</v>
      </c>
      <c r="U520" s="19">
        <v>573450</v>
      </c>
      <c r="V520" s="19">
        <v>649930</v>
      </c>
      <c r="W520" s="19">
        <v>733290</v>
      </c>
      <c r="X520" s="19">
        <v>812980</v>
      </c>
      <c r="Y520" s="19">
        <v>882760</v>
      </c>
      <c r="Z520" s="19">
        <v>944220</v>
      </c>
      <c r="AA520" s="19">
        <v>1002500</v>
      </c>
      <c r="AB520" s="19">
        <v>1052200</v>
      </c>
      <c r="AC520" s="19">
        <v>1092100</v>
      </c>
      <c r="AD520" s="19">
        <v>1127500</v>
      </c>
      <c r="AE520" s="19">
        <v>1158000</v>
      </c>
      <c r="AF520" s="19">
        <v>1178900</v>
      </c>
      <c r="AG520" s="19">
        <v>1196500</v>
      </c>
      <c r="AH520" s="19">
        <v>1213400</v>
      </c>
      <c r="AI520" s="19">
        <v>1224600</v>
      </c>
      <c r="AJ520" s="19">
        <v>1235900</v>
      </c>
      <c r="AK520" s="19">
        <v>1249900</v>
      </c>
      <c r="AL520" s="19">
        <v>1260200</v>
      </c>
      <c r="AM520" s="19">
        <v>1270600</v>
      </c>
      <c r="AN520" s="19">
        <v>1284300</v>
      </c>
      <c r="AO520" s="19">
        <v>1295100</v>
      </c>
    </row>
    <row r="521" spans="2:41" x14ac:dyDescent="0.3">
      <c r="B521" s="19">
        <v>12</v>
      </c>
      <c r="C521" s="19" t="s">
        <v>152</v>
      </c>
      <c r="D521" s="19" t="s">
        <v>52</v>
      </c>
      <c r="E521" s="19" t="s">
        <v>46</v>
      </c>
      <c r="F521" s="19">
        <v>287.06</v>
      </c>
      <c r="G521" s="19">
        <v>932.04</v>
      </c>
      <c r="H521" s="19">
        <v>2677.2</v>
      </c>
      <c r="I521" s="19">
        <v>6736</v>
      </c>
      <c r="J521" s="19">
        <v>13575</v>
      </c>
      <c r="K521" s="19">
        <v>14669</v>
      </c>
      <c r="L521" s="19">
        <v>18856</v>
      </c>
      <c r="M521" s="19">
        <v>23696</v>
      </c>
      <c r="N521" s="19">
        <v>28407</v>
      </c>
      <c r="O521" s="19">
        <v>32234</v>
      </c>
      <c r="P521" s="19">
        <v>36698</v>
      </c>
      <c r="Q521" s="19">
        <v>41992</v>
      </c>
      <c r="R521" s="19">
        <v>46570</v>
      </c>
      <c r="S521" s="19">
        <v>49963</v>
      </c>
      <c r="T521" s="19">
        <v>53390</v>
      </c>
      <c r="U521" s="19">
        <v>56736</v>
      </c>
      <c r="V521" s="19">
        <v>61195</v>
      </c>
      <c r="W521" s="19">
        <v>64447</v>
      </c>
      <c r="X521" s="19">
        <v>66809</v>
      </c>
      <c r="Y521" s="19">
        <v>67998</v>
      </c>
      <c r="Z521" s="19">
        <v>68495</v>
      </c>
      <c r="AA521" s="19">
        <v>68699</v>
      </c>
      <c r="AB521" s="19">
        <v>67983</v>
      </c>
      <c r="AC521" s="19">
        <v>66346</v>
      </c>
      <c r="AD521" s="19">
        <v>64346</v>
      </c>
      <c r="AE521" s="19">
        <v>64300</v>
      </c>
      <c r="AF521" s="19">
        <v>63831</v>
      </c>
      <c r="AG521" s="19">
        <v>63263</v>
      </c>
      <c r="AH521" s="19">
        <v>62664</v>
      </c>
      <c r="AI521" s="19">
        <v>61705</v>
      </c>
      <c r="AJ521" s="19">
        <v>60661</v>
      </c>
      <c r="AK521" s="19">
        <v>59690</v>
      </c>
      <c r="AL521" s="19">
        <v>58464</v>
      </c>
      <c r="AM521" s="19">
        <v>57203</v>
      </c>
      <c r="AN521" s="19">
        <v>56085</v>
      </c>
      <c r="AO521" s="19">
        <v>54825</v>
      </c>
    </row>
    <row r="522" spans="2:41" x14ac:dyDescent="0.3">
      <c r="B522" s="19">
        <v>12</v>
      </c>
      <c r="C522" s="19" t="s">
        <v>152</v>
      </c>
      <c r="D522" s="19" t="s">
        <v>53</v>
      </c>
      <c r="E522" s="19" t="s">
        <v>42</v>
      </c>
      <c r="F522" s="19">
        <v>8431.1</v>
      </c>
      <c r="G522" s="19">
        <v>21195</v>
      </c>
      <c r="H522" s="19">
        <v>44556</v>
      </c>
      <c r="I522" s="19">
        <v>82786</v>
      </c>
      <c r="J522" s="19">
        <v>132530</v>
      </c>
      <c r="K522" s="19">
        <v>235220</v>
      </c>
      <c r="L522" s="19">
        <v>375600</v>
      </c>
      <c r="M522" s="19">
        <v>512710</v>
      </c>
      <c r="N522" s="19">
        <v>655280</v>
      </c>
      <c r="O522" s="19">
        <v>793300</v>
      </c>
      <c r="P522" s="19">
        <v>911990</v>
      </c>
      <c r="Q522" s="19">
        <v>1101500</v>
      </c>
      <c r="R522" s="19">
        <v>1328000</v>
      </c>
      <c r="S522" s="19">
        <v>1497200</v>
      </c>
      <c r="T522" s="19">
        <v>1694800</v>
      </c>
      <c r="U522" s="19">
        <v>1879600</v>
      </c>
      <c r="V522" s="19">
        <v>2046000</v>
      </c>
      <c r="W522" s="19">
        <v>2213800</v>
      </c>
      <c r="X522" s="19">
        <v>2361300</v>
      </c>
      <c r="Y522" s="19">
        <v>2489400</v>
      </c>
      <c r="Z522" s="19">
        <v>2606600</v>
      </c>
      <c r="AA522" s="19">
        <v>2712400</v>
      </c>
      <c r="AB522" s="19">
        <v>2816900</v>
      </c>
      <c r="AC522" s="19">
        <v>2906400</v>
      </c>
      <c r="AD522" s="19">
        <v>2993600</v>
      </c>
      <c r="AE522" s="19">
        <v>3051200</v>
      </c>
      <c r="AF522" s="19">
        <v>3090300</v>
      </c>
      <c r="AG522" s="19">
        <v>3124200</v>
      </c>
      <c r="AH522" s="19">
        <v>3159100</v>
      </c>
      <c r="AI522" s="19">
        <v>3180200</v>
      </c>
      <c r="AJ522" s="19">
        <v>3200800</v>
      </c>
      <c r="AK522" s="19">
        <v>3228300</v>
      </c>
      <c r="AL522" s="19">
        <v>3245800</v>
      </c>
      <c r="AM522" s="19">
        <v>3263500</v>
      </c>
      <c r="AN522" s="19">
        <v>3289200</v>
      </c>
      <c r="AO522" s="19">
        <v>3307800</v>
      </c>
    </row>
    <row r="523" spans="2:41" x14ac:dyDescent="0.3">
      <c r="B523" s="19">
        <v>12</v>
      </c>
      <c r="C523" s="19" t="s">
        <v>152</v>
      </c>
      <c r="D523" s="19" t="s">
        <v>53</v>
      </c>
      <c r="E523" s="19" t="s">
        <v>44</v>
      </c>
      <c r="F523" s="19">
        <v>10091</v>
      </c>
      <c r="G523" s="19">
        <v>23687</v>
      </c>
      <c r="H523" s="19">
        <v>41357</v>
      </c>
      <c r="I523" s="19">
        <v>58620</v>
      </c>
      <c r="J523" s="19">
        <v>68056</v>
      </c>
      <c r="K523" s="19">
        <v>71181</v>
      </c>
      <c r="L523" s="19">
        <v>76488</v>
      </c>
      <c r="M523" s="19">
        <v>87143</v>
      </c>
      <c r="N523" s="19">
        <v>107590</v>
      </c>
      <c r="O523" s="19">
        <v>134830</v>
      </c>
      <c r="P523" s="19">
        <v>152780</v>
      </c>
      <c r="Q523" s="19">
        <v>188070</v>
      </c>
      <c r="R523" s="19">
        <v>247350</v>
      </c>
      <c r="S523" s="19">
        <v>613330</v>
      </c>
      <c r="T523" s="19">
        <v>766990</v>
      </c>
      <c r="U523" s="19">
        <v>846300</v>
      </c>
      <c r="V523" s="19">
        <v>859590</v>
      </c>
      <c r="W523" s="19">
        <v>847760</v>
      </c>
      <c r="X523" s="19">
        <v>839300</v>
      </c>
      <c r="Y523" s="19">
        <v>832820</v>
      </c>
      <c r="Z523" s="19">
        <v>831240</v>
      </c>
      <c r="AA523" s="19">
        <v>834060</v>
      </c>
      <c r="AB523" s="19">
        <v>842140</v>
      </c>
      <c r="AC523" s="19">
        <v>849490</v>
      </c>
      <c r="AD523" s="19">
        <v>859070</v>
      </c>
      <c r="AE523" s="19">
        <v>870880</v>
      </c>
      <c r="AF523" s="19">
        <v>884320</v>
      </c>
      <c r="AG523" s="19">
        <v>899840</v>
      </c>
      <c r="AH523" s="19">
        <v>917540</v>
      </c>
      <c r="AI523" s="19">
        <v>934260</v>
      </c>
      <c r="AJ523" s="19">
        <v>947940</v>
      </c>
      <c r="AK523" s="19">
        <v>961290</v>
      </c>
      <c r="AL523" s="19">
        <v>972910</v>
      </c>
      <c r="AM523" s="19">
        <v>984220</v>
      </c>
      <c r="AN523" s="19">
        <v>996240</v>
      </c>
      <c r="AO523" s="19">
        <v>1007900</v>
      </c>
    </row>
    <row r="524" spans="2:41" x14ac:dyDescent="0.3">
      <c r="B524" s="19">
        <v>12</v>
      </c>
      <c r="C524" s="19" t="s">
        <v>152</v>
      </c>
      <c r="D524" s="19" t="s">
        <v>53</v>
      </c>
      <c r="E524" s="19" t="s">
        <v>45</v>
      </c>
      <c r="F524" s="19">
        <v>4742.8</v>
      </c>
      <c r="G524" s="19">
        <v>10193</v>
      </c>
      <c r="H524" s="19">
        <v>22296</v>
      </c>
      <c r="I524" s="19">
        <v>46957</v>
      </c>
      <c r="J524" s="19">
        <v>83650</v>
      </c>
      <c r="K524" s="19">
        <v>126190</v>
      </c>
      <c r="L524" s="19">
        <v>197800</v>
      </c>
      <c r="M524" s="19">
        <v>276220</v>
      </c>
      <c r="N524" s="19">
        <v>346070</v>
      </c>
      <c r="O524" s="19">
        <v>411120</v>
      </c>
      <c r="P524" s="19">
        <v>451150</v>
      </c>
      <c r="Q524" s="19">
        <v>600250</v>
      </c>
      <c r="R524" s="19">
        <v>801580</v>
      </c>
      <c r="S524" s="19">
        <v>988790</v>
      </c>
      <c r="T524" s="19">
        <v>1158800</v>
      </c>
      <c r="U524" s="19">
        <v>1319700</v>
      </c>
      <c r="V524" s="19">
        <v>1480700</v>
      </c>
      <c r="W524" s="19">
        <v>1620900</v>
      </c>
      <c r="X524" s="19">
        <v>1750400</v>
      </c>
      <c r="Y524" s="19">
        <v>1876700</v>
      </c>
      <c r="Z524" s="19">
        <v>1980300</v>
      </c>
      <c r="AA524" s="19">
        <v>2075100</v>
      </c>
      <c r="AB524" s="19">
        <v>2166100</v>
      </c>
      <c r="AC524" s="19">
        <v>2234200</v>
      </c>
      <c r="AD524" s="19">
        <v>2293600</v>
      </c>
      <c r="AE524" s="19">
        <v>2351300</v>
      </c>
      <c r="AF524" s="19">
        <v>2390300</v>
      </c>
      <c r="AG524" s="19">
        <v>2424300</v>
      </c>
      <c r="AH524" s="19">
        <v>2461000</v>
      </c>
      <c r="AI524" s="19">
        <v>2484500</v>
      </c>
      <c r="AJ524" s="19">
        <v>2507200</v>
      </c>
      <c r="AK524" s="19">
        <v>2537000</v>
      </c>
      <c r="AL524" s="19">
        <v>2557200</v>
      </c>
      <c r="AM524" s="19">
        <v>2577500</v>
      </c>
      <c r="AN524" s="19">
        <v>2605900</v>
      </c>
      <c r="AO524" s="19">
        <v>2627000</v>
      </c>
    </row>
    <row r="525" spans="2:41" x14ac:dyDescent="0.3">
      <c r="B525" s="19">
        <v>12</v>
      </c>
      <c r="C525" s="19" t="s">
        <v>152</v>
      </c>
      <c r="D525" s="19" t="s">
        <v>53</v>
      </c>
      <c r="E525" s="19" t="s">
        <v>46</v>
      </c>
      <c r="F525" s="19">
        <v>2663.9</v>
      </c>
      <c r="G525" s="19">
        <v>9406.4</v>
      </c>
      <c r="H525" s="19">
        <v>28261</v>
      </c>
      <c r="I525" s="19">
        <v>71977</v>
      </c>
      <c r="J525" s="19">
        <v>140050</v>
      </c>
      <c r="K525" s="19">
        <v>162280</v>
      </c>
      <c r="L525" s="19">
        <v>189520</v>
      </c>
      <c r="M525" s="19">
        <v>213690</v>
      </c>
      <c r="N525" s="19">
        <v>239840</v>
      </c>
      <c r="O525" s="19">
        <v>263700</v>
      </c>
      <c r="P525" s="19">
        <v>287410</v>
      </c>
      <c r="Q525" s="19">
        <v>298120</v>
      </c>
      <c r="R525" s="19">
        <v>305420</v>
      </c>
      <c r="S525" s="19">
        <v>1102400</v>
      </c>
      <c r="T525" s="19">
        <v>938150</v>
      </c>
      <c r="U525" s="19">
        <v>810820</v>
      </c>
      <c r="V525" s="19">
        <v>856530</v>
      </c>
      <c r="W525" s="19">
        <v>772020</v>
      </c>
      <c r="X525" s="19">
        <v>670020</v>
      </c>
      <c r="Y525" s="19">
        <v>663390</v>
      </c>
      <c r="Z525" s="19">
        <v>596890</v>
      </c>
      <c r="AA525" s="19">
        <v>507170</v>
      </c>
      <c r="AB525" s="19">
        <v>480220</v>
      </c>
      <c r="AC525" s="19">
        <v>424540</v>
      </c>
      <c r="AD525" s="19">
        <v>362150</v>
      </c>
      <c r="AE525" s="19">
        <v>344000</v>
      </c>
      <c r="AF525" s="19">
        <v>312860</v>
      </c>
      <c r="AG525" s="19">
        <v>285370</v>
      </c>
      <c r="AH525" s="19">
        <v>279430</v>
      </c>
      <c r="AI525" s="19">
        <v>260620</v>
      </c>
      <c r="AJ525" s="19">
        <v>243760</v>
      </c>
      <c r="AK525" s="19">
        <v>240660</v>
      </c>
      <c r="AL525" s="19">
        <v>224910</v>
      </c>
      <c r="AM525" s="19">
        <v>211130</v>
      </c>
      <c r="AN525" s="19">
        <v>207820</v>
      </c>
      <c r="AO525" s="19">
        <v>194260</v>
      </c>
    </row>
    <row r="526" spans="2:41" x14ac:dyDescent="0.3">
      <c r="B526" s="19">
        <v>12</v>
      </c>
      <c r="C526" s="19" t="s">
        <v>152</v>
      </c>
      <c r="D526" s="19" t="s">
        <v>54</v>
      </c>
      <c r="E526" s="19" t="s">
        <v>42</v>
      </c>
      <c r="F526" s="19">
        <v>5211.5</v>
      </c>
      <c r="G526" s="19">
        <v>12604</v>
      </c>
      <c r="H526" s="19">
        <v>26956</v>
      </c>
      <c r="I526" s="19">
        <v>51098</v>
      </c>
      <c r="J526" s="19">
        <v>83585</v>
      </c>
      <c r="K526" s="19">
        <v>150690</v>
      </c>
      <c r="L526" s="19">
        <v>244190</v>
      </c>
      <c r="M526" s="19">
        <v>338000</v>
      </c>
      <c r="N526" s="19">
        <v>435440</v>
      </c>
      <c r="O526" s="19">
        <v>525560</v>
      </c>
      <c r="P526" s="19">
        <v>611620</v>
      </c>
      <c r="Q526" s="19">
        <v>744980</v>
      </c>
      <c r="R526" s="19">
        <v>886990</v>
      </c>
      <c r="S526" s="19">
        <v>1013400</v>
      </c>
      <c r="T526" s="19">
        <v>1146100</v>
      </c>
      <c r="U526" s="19">
        <v>1263000</v>
      </c>
      <c r="V526" s="19">
        <v>1383700</v>
      </c>
      <c r="W526" s="19">
        <v>1515900</v>
      </c>
      <c r="X526" s="19">
        <v>1641800</v>
      </c>
      <c r="Y526" s="19">
        <v>1748500</v>
      </c>
      <c r="Z526" s="19">
        <v>1843000</v>
      </c>
      <c r="AA526" s="19">
        <v>1935900</v>
      </c>
      <c r="AB526" s="19">
        <v>2019100</v>
      </c>
      <c r="AC526" s="19">
        <v>2091300</v>
      </c>
      <c r="AD526" s="19">
        <v>2151500</v>
      </c>
      <c r="AE526" s="19">
        <v>2194300</v>
      </c>
      <c r="AF526" s="19">
        <v>2220900</v>
      </c>
      <c r="AG526" s="19">
        <v>2242800</v>
      </c>
      <c r="AH526" s="19">
        <v>2264100</v>
      </c>
      <c r="AI526" s="19">
        <v>2271800</v>
      </c>
      <c r="AJ526" s="19">
        <v>2284200</v>
      </c>
      <c r="AK526" s="19">
        <v>2301800</v>
      </c>
      <c r="AL526" s="19">
        <v>2313200</v>
      </c>
      <c r="AM526" s="19">
        <v>2324900</v>
      </c>
      <c r="AN526" s="19">
        <v>2342200</v>
      </c>
      <c r="AO526" s="19">
        <v>2354600</v>
      </c>
    </row>
    <row r="527" spans="2:41" x14ac:dyDescent="0.3">
      <c r="B527" s="19">
        <v>12</v>
      </c>
      <c r="C527" s="19" t="s">
        <v>152</v>
      </c>
      <c r="D527" s="19" t="s">
        <v>54</v>
      </c>
      <c r="E527" s="19" t="s">
        <v>44</v>
      </c>
      <c r="F527" s="19">
        <v>4273.2</v>
      </c>
      <c r="G527" s="19">
        <v>9544.7999999999993</v>
      </c>
      <c r="H527" s="19">
        <v>17834</v>
      </c>
      <c r="I527" s="19">
        <v>28894</v>
      </c>
      <c r="J527" s="19">
        <v>40463</v>
      </c>
      <c r="K527" s="19">
        <v>56351</v>
      </c>
      <c r="L527" s="19">
        <v>69302</v>
      </c>
      <c r="M527" s="19">
        <v>79822</v>
      </c>
      <c r="N527" s="19">
        <v>96409</v>
      </c>
      <c r="O527" s="19">
        <v>115800</v>
      </c>
      <c r="P527" s="19">
        <v>141240</v>
      </c>
      <c r="Q527" s="19">
        <v>153730</v>
      </c>
      <c r="R527" s="19">
        <v>166550</v>
      </c>
      <c r="S527" s="19">
        <v>167010</v>
      </c>
      <c r="T527" s="19">
        <v>169400</v>
      </c>
      <c r="U527" s="19">
        <v>169470</v>
      </c>
      <c r="V527" s="19">
        <v>168220</v>
      </c>
      <c r="W527" s="19">
        <v>170400</v>
      </c>
      <c r="X527" s="19">
        <v>170240</v>
      </c>
      <c r="Y527" s="19">
        <v>166510</v>
      </c>
      <c r="Z527" s="19">
        <v>161280</v>
      </c>
      <c r="AA527" s="19">
        <v>156100</v>
      </c>
      <c r="AB527" s="19">
        <v>150150</v>
      </c>
      <c r="AC527" s="19">
        <v>143420</v>
      </c>
      <c r="AD527" s="19">
        <v>136400</v>
      </c>
      <c r="AE527" s="19">
        <v>133430</v>
      </c>
      <c r="AF527" s="19">
        <v>130660</v>
      </c>
      <c r="AG527" s="19">
        <v>128350</v>
      </c>
      <c r="AH527" s="19">
        <v>126590</v>
      </c>
      <c r="AI527" s="19">
        <v>125090</v>
      </c>
      <c r="AJ527" s="19">
        <v>124260</v>
      </c>
      <c r="AK527" s="19">
        <v>123960</v>
      </c>
      <c r="AL527" s="19">
        <v>123860</v>
      </c>
      <c r="AM527" s="19">
        <v>124010</v>
      </c>
      <c r="AN527" s="19">
        <v>124360</v>
      </c>
      <c r="AO527" s="19">
        <v>124620</v>
      </c>
    </row>
    <row r="528" spans="2:41" x14ac:dyDescent="0.3">
      <c r="B528" s="19">
        <v>12</v>
      </c>
      <c r="C528" s="19" t="s">
        <v>152</v>
      </c>
      <c r="D528" s="19" t="s">
        <v>54</v>
      </c>
      <c r="E528" s="19" t="s">
        <v>45</v>
      </c>
      <c r="F528" s="19">
        <v>1643.9</v>
      </c>
      <c r="G528" s="19">
        <v>4034.8</v>
      </c>
      <c r="H528" s="19">
        <v>10228</v>
      </c>
      <c r="I528" s="19">
        <v>22393</v>
      </c>
      <c r="J528" s="19">
        <v>39835</v>
      </c>
      <c r="K528" s="19">
        <v>58871</v>
      </c>
      <c r="L528" s="19">
        <v>90818</v>
      </c>
      <c r="M528" s="19">
        <v>126780</v>
      </c>
      <c r="N528" s="19">
        <v>159970</v>
      </c>
      <c r="O528" s="19">
        <v>189660</v>
      </c>
      <c r="P528" s="19">
        <v>211410</v>
      </c>
      <c r="Q528" s="19">
        <v>274430</v>
      </c>
      <c r="R528" s="19">
        <v>343420</v>
      </c>
      <c r="S528" s="19">
        <v>416330</v>
      </c>
      <c r="T528" s="19">
        <v>495220</v>
      </c>
      <c r="U528" s="19">
        <v>573450</v>
      </c>
      <c r="V528" s="19">
        <v>649930</v>
      </c>
      <c r="W528" s="19">
        <v>733290</v>
      </c>
      <c r="X528" s="19">
        <v>812980</v>
      </c>
      <c r="Y528" s="19">
        <v>882760</v>
      </c>
      <c r="Z528" s="19">
        <v>944220</v>
      </c>
      <c r="AA528" s="19">
        <v>1002500</v>
      </c>
      <c r="AB528" s="19">
        <v>1052200</v>
      </c>
      <c r="AC528" s="19">
        <v>1092100</v>
      </c>
      <c r="AD528" s="19">
        <v>1127500</v>
      </c>
      <c r="AE528" s="19">
        <v>1158000</v>
      </c>
      <c r="AF528" s="19">
        <v>1178900</v>
      </c>
      <c r="AG528" s="19">
        <v>1196500</v>
      </c>
      <c r="AH528" s="19">
        <v>1213400</v>
      </c>
      <c r="AI528" s="19">
        <v>1224600</v>
      </c>
      <c r="AJ528" s="19">
        <v>1235900</v>
      </c>
      <c r="AK528" s="19">
        <v>1249900</v>
      </c>
      <c r="AL528" s="19">
        <v>1260200</v>
      </c>
      <c r="AM528" s="19">
        <v>1270600</v>
      </c>
      <c r="AN528" s="19">
        <v>1284300</v>
      </c>
      <c r="AO528" s="19">
        <v>1295100</v>
      </c>
    </row>
    <row r="529" spans="2:41" x14ac:dyDescent="0.3">
      <c r="B529" s="19">
        <v>12</v>
      </c>
      <c r="C529" s="19" t="s">
        <v>152</v>
      </c>
      <c r="D529" s="19" t="s">
        <v>54</v>
      </c>
      <c r="E529" s="19" t="s">
        <v>46</v>
      </c>
      <c r="F529" s="19">
        <v>412.55</v>
      </c>
      <c r="G529" s="19">
        <v>1344.4</v>
      </c>
      <c r="H529" s="19">
        <v>4019.1</v>
      </c>
      <c r="I529" s="19">
        <v>10561</v>
      </c>
      <c r="J529" s="19">
        <v>21782</v>
      </c>
      <c r="K529" s="19">
        <v>25840</v>
      </c>
      <c r="L529" s="19">
        <v>33336</v>
      </c>
      <c r="M529" s="19">
        <v>41335</v>
      </c>
      <c r="N529" s="19">
        <v>49998</v>
      </c>
      <c r="O529" s="19">
        <v>57353</v>
      </c>
      <c r="P529" s="19">
        <v>65731</v>
      </c>
      <c r="Q529" s="19">
        <v>74426</v>
      </c>
      <c r="R529" s="19">
        <v>81087</v>
      </c>
      <c r="S529" s="19">
        <v>84455</v>
      </c>
      <c r="T529" s="19">
        <v>86979</v>
      </c>
      <c r="U529" s="19">
        <v>88911</v>
      </c>
      <c r="V529" s="19">
        <v>93459</v>
      </c>
      <c r="W529" s="19">
        <v>95909</v>
      </c>
      <c r="X529" s="19">
        <v>97104</v>
      </c>
      <c r="Y529" s="19">
        <v>96798</v>
      </c>
      <c r="Z529" s="19">
        <v>95845</v>
      </c>
      <c r="AA529" s="19">
        <v>94780</v>
      </c>
      <c r="AB529" s="19">
        <v>92869</v>
      </c>
      <c r="AC529" s="19">
        <v>90150</v>
      </c>
      <c r="AD529" s="19">
        <v>87304</v>
      </c>
      <c r="AE529" s="19">
        <v>86699</v>
      </c>
      <c r="AF529" s="19">
        <v>85729</v>
      </c>
      <c r="AG529" s="19">
        <v>84803</v>
      </c>
      <c r="AH529" s="19">
        <v>83981</v>
      </c>
      <c r="AI529" s="19">
        <v>82783</v>
      </c>
      <c r="AJ529" s="19">
        <v>81557</v>
      </c>
      <c r="AK529" s="19">
        <v>80498</v>
      </c>
      <c r="AL529" s="19">
        <v>79134</v>
      </c>
      <c r="AM529" s="19">
        <v>77751</v>
      </c>
      <c r="AN529" s="19">
        <v>76588</v>
      </c>
      <c r="AO529" s="19">
        <v>75237</v>
      </c>
    </row>
    <row r="530" spans="2:41" x14ac:dyDescent="0.3">
      <c r="B530" s="19">
        <v>13</v>
      </c>
      <c r="C530" s="19" t="s">
        <v>152</v>
      </c>
      <c r="D530" s="19" t="s">
        <v>153</v>
      </c>
      <c r="E530" s="19" t="s">
        <v>42</v>
      </c>
      <c r="F530" s="19">
        <v>11662</v>
      </c>
      <c r="G530" s="19">
        <v>29478</v>
      </c>
      <c r="H530" s="19">
        <v>64148</v>
      </c>
      <c r="I530" s="19">
        <v>122940</v>
      </c>
      <c r="J530" s="19">
        <v>200360</v>
      </c>
      <c r="K530" s="19">
        <v>309550</v>
      </c>
      <c r="L530" s="19">
        <v>454530</v>
      </c>
      <c r="M530" s="19">
        <v>592350</v>
      </c>
      <c r="N530" s="19">
        <v>724280</v>
      </c>
      <c r="O530" s="19">
        <v>847270</v>
      </c>
      <c r="P530" s="19">
        <v>938730</v>
      </c>
      <c r="Q530" s="19">
        <v>1155100</v>
      </c>
      <c r="R530" s="19">
        <v>1421100</v>
      </c>
      <c r="S530" s="19">
        <v>1522400</v>
      </c>
      <c r="T530" s="19">
        <v>1714600</v>
      </c>
      <c r="U530" s="19">
        <v>1897500</v>
      </c>
      <c r="V530" s="19">
        <v>2053500</v>
      </c>
      <c r="W530" s="19">
        <v>2212500</v>
      </c>
      <c r="X530" s="19">
        <v>2347100</v>
      </c>
      <c r="Y530" s="19">
        <v>2451100</v>
      </c>
      <c r="Z530" s="19">
        <v>2541800</v>
      </c>
      <c r="AA530" s="19">
        <v>2615200</v>
      </c>
      <c r="AB530" s="19">
        <v>2677700</v>
      </c>
      <c r="AC530" s="19">
        <v>2717600</v>
      </c>
      <c r="AD530" s="19">
        <v>2748300</v>
      </c>
      <c r="AE530" s="19">
        <v>2785400</v>
      </c>
      <c r="AF530" s="19">
        <v>2805400</v>
      </c>
      <c r="AG530" s="19">
        <v>2821200</v>
      </c>
      <c r="AH530" s="19">
        <v>2837200</v>
      </c>
      <c r="AI530" s="19">
        <v>2842600</v>
      </c>
      <c r="AJ530" s="19">
        <v>2847900</v>
      </c>
      <c r="AK530" s="19">
        <v>2858200</v>
      </c>
      <c r="AL530" s="19">
        <v>2861200</v>
      </c>
      <c r="AM530" s="19">
        <v>2864200</v>
      </c>
      <c r="AN530" s="19">
        <v>2872900</v>
      </c>
      <c r="AO530" s="19">
        <v>2876300</v>
      </c>
    </row>
    <row r="531" spans="2:41" x14ac:dyDescent="0.3">
      <c r="B531" s="19">
        <v>13</v>
      </c>
      <c r="C531" s="19" t="s">
        <v>152</v>
      </c>
      <c r="D531" s="19" t="s">
        <v>153</v>
      </c>
      <c r="E531" s="19" t="s">
        <v>44</v>
      </c>
      <c r="F531" s="19">
        <v>10704</v>
      </c>
      <c r="G531" s="19">
        <v>25119</v>
      </c>
      <c r="H531" s="19">
        <v>43837</v>
      </c>
      <c r="I531" s="19">
        <v>62124</v>
      </c>
      <c r="J531" s="19">
        <v>72121</v>
      </c>
      <c r="K531" s="19">
        <v>75403</v>
      </c>
      <c r="L531" s="19">
        <v>80910</v>
      </c>
      <c r="M531" s="19">
        <v>92026</v>
      </c>
      <c r="N531" s="19">
        <v>113320</v>
      </c>
      <c r="O531" s="19">
        <v>141720</v>
      </c>
      <c r="P531" s="19">
        <v>160260</v>
      </c>
      <c r="Q531" s="19">
        <v>197520</v>
      </c>
      <c r="R531" s="19">
        <v>260220</v>
      </c>
      <c r="S531" s="19">
        <v>647770</v>
      </c>
      <c r="T531" s="19">
        <v>810600</v>
      </c>
      <c r="U531" s="19">
        <v>894790</v>
      </c>
      <c r="V531" s="19">
        <v>909150</v>
      </c>
      <c r="W531" s="19">
        <v>896800</v>
      </c>
      <c r="X531" s="19">
        <v>888020</v>
      </c>
      <c r="Y531" s="19">
        <v>881340</v>
      </c>
      <c r="Z531" s="19">
        <v>879840</v>
      </c>
      <c r="AA531" s="19">
        <v>882960</v>
      </c>
      <c r="AB531" s="19">
        <v>891650</v>
      </c>
      <c r="AC531" s="19">
        <v>899540</v>
      </c>
      <c r="AD531" s="19">
        <v>909770</v>
      </c>
      <c r="AE531" s="19">
        <v>922340</v>
      </c>
      <c r="AF531" s="19">
        <v>936630</v>
      </c>
      <c r="AG531" s="19">
        <v>953100</v>
      </c>
      <c r="AH531" s="19">
        <v>971870</v>
      </c>
      <c r="AI531" s="19">
        <v>989590</v>
      </c>
      <c r="AJ531" s="19">
        <v>1004100</v>
      </c>
      <c r="AK531" s="19">
        <v>1018200</v>
      </c>
      <c r="AL531" s="19">
        <v>1030600</v>
      </c>
      <c r="AM531" s="19">
        <v>1042500</v>
      </c>
      <c r="AN531" s="19">
        <v>1055300</v>
      </c>
      <c r="AO531" s="19">
        <v>1067600</v>
      </c>
    </row>
    <row r="532" spans="2:41" x14ac:dyDescent="0.3">
      <c r="B532" s="19">
        <v>13</v>
      </c>
      <c r="C532" s="19" t="s">
        <v>152</v>
      </c>
      <c r="D532" s="19" t="s">
        <v>153</v>
      </c>
      <c r="E532" s="19" t="s">
        <v>45</v>
      </c>
      <c r="F532" s="19">
        <v>5016.8</v>
      </c>
      <c r="G532" s="19">
        <v>10782</v>
      </c>
      <c r="H532" s="19">
        <v>23585</v>
      </c>
      <c r="I532" s="19">
        <v>49670</v>
      </c>
      <c r="J532" s="19">
        <v>88483</v>
      </c>
      <c r="K532" s="19">
        <v>133490</v>
      </c>
      <c r="L532" s="19">
        <v>209230</v>
      </c>
      <c r="M532" s="19">
        <v>292180</v>
      </c>
      <c r="N532" s="19">
        <v>366070</v>
      </c>
      <c r="O532" s="19">
        <v>434870</v>
      </c>
      <c r="P532" s="19">
        <v>477210</v>
      </c>
      <c r="Q532" s="19">
        <v>634930</v>
      </c>
      <c r="R532" s="19">
        <v>847890</v>
      </c>
      <c r="S532" s="19">
        <v>1045900</v>
      </c>
      <c r="T532" s="19">
        <v>1225800</v>
      </c>
      <c r="U532" s="19">
        <v>1395900</v>
      </c>
      <c r="V532" s="19">
        <v>1566200</v>
      </c>
      <c r="W532" s="19">
        <v>1714600</v>
      </c>
      <c r="X532" s="19">
        <v>1851500</v>
      </c>
      <c r="Y532" s="19">
        <v>1985200</v>
      </c>
      <c r="Z532" s="19">
        <v>2094700</v>
      </c>
      <c r="AA532" s="19">
        <v>2195000</v>
      </c>
      <c r="AB532" s="19">
        <v>2291200</v>
      </c>
      <c r="AC532" s="19">
        <v>2363300</v>
      </c>
      <c r="AD532" s="19">
        <v>2426200</v>
      </c>
      <c r="AE532" s="19">
        <v>2487100</v>
      </c>
      <c r="AF532" s="19">
        <v>2528400</v>
      </c>
      <c r="AG532" s="19">
        <v>2564400</v>
      </c>
      <c r="AH532" s="19">
        <v>2603200</v>
      </c>
      <c r="AI532" s="19">
        <v>2628000</v>
      </c>
      <c r="AJ532" s="19">
        <v>2652100</v>
      </c>
      <c r="AK532" s="19">
        <v>2683600</v>
      </c>
      <c r="AL532" s="19">
        <v>2704900</v>
      </c>
      <c r="AM532" s="19">
        <v>2726400</v>
      </c>
      <c r="AN532" s="19">
        <v>2756400</v>
      </c>
      <c r="AO532" s="19">
        <v>2778800</v>
      </c>
    </row>
    <row r="533" spans="2:41" x14ac:dyDescent="0.3">
      <c r="B533" s="19">
        <v>13</v>
      </c>
      <c r="C533" s="19" t="s">
        <v>152</v>
      </c>
      <c r="D533" s="19" t="s">
        <v>153</v>
      </c>
      <c r="E533" s="19" t="s">
        <v>46</v>
      </c>
      <c r="F533" s="19">
        <v>2725.4</v>
      </c>
      <c r="G533" s="19">
        <v>9624.2000000000007</v>
      </c>
      <c r="H533" s="19">
        <v>28920</v>
      </c>
      <c r="I533" s="19">
        <v>73836</v>
      </c>
      <c r="J533" s="19">
        <v>144120</v>
      </c>
      <c r="K533" s="19">
        <v>167520</v>
      </c>
      <c r="L533" s="19">
        <v>196280</v>
      </c>
      <c r="M533" s="19">
        <v>221850</v>
      </c>
      <c r="N533" s="19">
        <v>249210</v>
      </c>
      <c r="O533" s="19">
        <v>274120</v>
      </c>
      <c r="P533" s="19">
        <v>298400</v>
      </c>
      <c r="Q533" s="19">
        <v>311470</v>
      </c>
      <c r="R533" s="19">
        <v>321180</v>
      </c>
      <c r="S533" s="19">
        <v>1177400</v>
      </c>
      <c r="T533" s="19">
        <v>1000900</v>
      </c>
      <c r="U533" s="19">
        <v>863710</v>
      </c>
      <c r="V533" s="19">
        <v>912190</v>
      </c>
      <c r="W533" s="19">
        <v>821980</v>
      </c>
      <c r="X533" s="19">
        <v>713160</v>
      </c>
      <c r="Y533" s="19">
        <v>706310</v>
      </c>
      <c r="Z533" s="19">
        <v>635500</v>
      </c>
      <c r="AA533" s="19">
        <v>539880</v>
      </c>
      <c r="AB533" s="19">
        <v>511240</v>
      </c>
      <c r="AC533" s="19">
        <v>451970</v>
      </c>
      <c r="AD533" s="19">
        <v>385520</v>
      </c>
      <c r="AE533" s="19">
        <v>366170</v>
      </c>
      <c r="AF533" s="19">
        <v>332970</v>
      </c>
      <c r="AG533" s="19">
        <v>303640</v>
      </c>
      <c r="AH533" s="19">
        <v>297250</v>
      </c>
      <c r="AI533" s="19">
        <v>277170</v>
      </c>
      <c r="AJ533" s="19">
        <v>259160</v>
      </c>
      <c r="AK533" s="19">
        <v>255780</v>
      </c>
      <c r="AL533" s="19">
        <v>238980</v>
      </c>
      <c r="AM533" s="19">
        <v>224270</v>
      </c>
      <c r="AN533" s="19">
        <v>220680</v>
      </c>
      <c r="AO533" s="19">
        <v>206230</v>
      </c>
    </row>
    <row r="534" spans="2:41" x14ac:dyDescent="0.3">
      <c r="B534" s="19">
        <v>13</v>
      </c>
      <c r="C534" s="19" t="s">
        <v>152</v>
      </c>
      <c r="D534" s="19" t="s">
        <v>51</v>
      </c>
      <c r="E534" s="19" t="s">
        <v>42</v>
      </c>
      <c r="F534" s="19">
        <v>10523</v>
      </c>
      <c r="G534" s="19">
        <v>27153</v>
      </c>
      <c r="H534" s="19">
        <v>58548</v>
      </c>
      <c r="I534" s="19">
        <v>111420</v>
      </c>
      <c r="J534" s="19">
        <v>180130</v>
      </c>
      <c r="K534" s="19">
        <v>261610</v>
      </c>
      <c r="L534" s="19">
        <v>360880</v>
      </c>
      <c r="M534" s="19">
        <v>464080</v>
      </c>
      <c r="N534" s="19">
        <v>561160</v>
      </c>
      <c r="O534" s="19">
        <v>651650</v>
      </c>
      <c r="P534" s="19">
        <v>715100</v>
      </c>
      <c r="Q534" s="19">
        <v>875130</v>
      </c>
      <c r="R534" s="19">
        <v>1083200</v>
      </c>
      <c r="S534" s="19">
        <v>1148100</v>
      </c>
      <c r="T534" s="19">
        <v>1325200</v>
      </c>
      <c r="U534" s="19">
        <v>1489700</v>
      </c>
      <c r="V534" s="19">
        <v>1627800</v>
      </c>
      <c r="W534" s="19">
        <v>1771700</v>
      </c>
      <c r="X534" s="19">
        <v>1904300</v>
      </c>
      <c r="Y534" s="19">
        <v>2017700</v>
      </c>
      <c r="Z534" s="19">
        <v>2111700</v>
      </c>
      <c r="AA534" s="19">
        <v>2198100</v>
      </c>
      <c r="AB534" s="19">
        <v>2267400</v>
      </c>
      <c r="AC534" s="19">
        <v>2315000</v>
      </c>
      <c r="AD534" s="19">
        <v>2352300</v>
      </c>
      <c r="AE534" s="19">
        <v>2394500</v>
      </c>
      <c r="AF534" s="19">
        <v>2420000</v>
      </c>
      <c r="AG534" s="19">
        <v>2439600</v>
      </c>
      <c r="AH534" s="19">
        <v>2445400</v>
      </c>
      <c r="AI534" s="19">
        <v>2451600</v>
      </c>
      <c r="AJ534" s="19">
        <v>2457100</v>
      </c>
      <c r="AK534" s="19">
        <v>2466000</v>
      </c>
      <c r="AL534" s="19">
        <v>2468300</v>
      </c>
      <c r="AM534" s="19">
        <v>2470100</v>
      </c>
      <c r="AN534" s="19">
        <v>2476500</v>
      </c>
      <c r="AO534" s="19">
        <v>2478400</v>
      </c>
    </row>
    <row r="535" spans="2:41" x14ac:dyDescent="0.3">
      <c r="B535" s="19">
        <v>13</v>
      </c>
      <c r="C535" s="19" t="s">
        <v>152</v>
      </c>
      <c r="D535" s="19" t="s">
        <v>51</v>
      </c>
      <c r="E535" s="19" t="s">
        <v>44</v>
      </c>
      <c r="F535" s="19">
        <v>7327.3</v>
      </c>
      <c r="G535" s="19">
        <v>17917</v>
      </c>
      <c r="H535" s="19">
        <v>31700</v>
      </c>
      <c r="I535" s="19">
        <v>45112</v>
      </c>
      <c r="J535" s="19">
        <v>50539</v>
      </c>
      <c r="K535" s="19">
        <v>48438</v>
      </c>
      <c r="L535" s="19">
        <v>47762</v>
      </c>
      <c r="M535" s="19">
        <v>51823</v>
      </c>
      <c r="N535" s="19">
        <v>64987</v>
      </c>
      <c r="O535" s="19">
        <v>83498</v>
      </c>
      <c r="P535" s="19">
        <v>98480</v>
      </c>
      <c r="Q535" s="19">
        <v>118900</v>
      </c>
      <c r="R535" s="19">
        <v>152530</v>
      </c>
      <c r="S535" s="19">
        <v>521860</v>
      </c>
      <c r="T535" s="19">
        <v>673490</v>
      </c>
      <c r="U535" s="19">
        <v>766660</v>
      </c>
      <c r="V535" s="19">
        <v>795120</v>
      </c>
      <c r="W535" s="19">
        <v>793340</v>
      </c>
      <c r="X535" s="19">
        <v>793260</v>
      </c>
      <c r="Y535" s="19">
        <v>792790</v>
      </c>
      <c r="Z535" s="19">
        <v>796040</v>
      </c>
      <c r="AA535" s="19">
        <v>803510</v>
      </c>
      <c r="AB535" s="19">
        <v>815400</v>
      </c>
      <c r="AC535" s="19">
        <v>826830</v>
      </c>
      <c r="AD535" s="19">
        <v>839600</v>
      </c>
      <c r="AE535" s="19">
        <v>854080</v>
      </c>
      <c r="AF535" s="19">
        <v>870090</v>
      </c>
      <c r="AG535" s="19">
        <v>887850</v>
      </c>
      <c r="AH535" s="19">
        <v>907310</v>
      </c>
      <c r="AI535" s="19">
        <v>925430</v>
      </c>
      <c r="AJ535" s="19">
        <v>939950</v>
      </c>
      <c r="AK535" s="19">
        <v>953700</v>
      </c>
      <c r="AL535" s="19">
        <v>965720</v>
      </c>
      <c r="AM535" s="19">
        <v>977420</v>
      </c>
      <c r="AN535" s="19">
        <v>989670</v>
      </c>
      <c r="AO535" s="19">
        <v>1001500</v>
      </c>
    </row>
    <row r="536" spans="2:41" x14ac:dyDescent="0.3">
      <c r="B536" s="19">
        <v>13</v>
      </c>
      <c r="C536" s="19" t="s">
        <v>152</v>
      </c>
      <c r="D536" s="19" t="s">
        <v>51</v>
      </c>
      <c r="E536" s="19" t="s">
        <v>45</v>
      </c>
      <c r="F536" s="19">
        <v>3730.9</v>
      </c>
      <c r="G536" s="19">
        <v>8455.1</v>
      </c>
      <c r="H536" s="19">
        <v>21073</v>
      </c>
      <c r="I536" s="19">
        <v>47313</v>
      </c>
      <c r="J536" s="19">
        <v>87323</v>
      </c>
      <c r="K536" s="19">
        <v>132700</v>
      </c>
      <c r="L536" s="19">
        <v>208820</v>
      </c>
      <c r="M536" s="19">
        <v>291790</v>
      </c>
      <c r="N536" s="19">
        <v>364150</v>
      </c>
      <c r="O536" s="19">
        <v>430050</v>
      </c>
      <c r="P536" s="19">
        <v>468190</v>
      </c>
      <c r="Q536" s="19">
        <v>634500</v>
      </c>
      <c r="R536" s="19">
        <v>847890</v>
      </c>
      <c r="S536" s="19">
        <v>1045900</v>
      </c>
      <c r="T536" s="19">
        <v>1225800</v>
      </c>
      <c r="U536" s="19">
        <v>1395900</v>
      </c>
      <c r="V536" s="19">
        <v>1566200</v>
      </c>
      <c r="W536" s="19">
        <v>1714600</v>
      </c>
      <c r="X536" s="19">
        <v>1851500</v>
      </c>
      <c r="Y536" s="19">
        <v>1985200</v>
      </c>
      <c r="Z536" s="19">
        <v>2094700</v>
      </c>
      <c r="AA536" s="19">
        <v>2195000</v>
      </c>
      <c r="AB536" s="19">
        <v>2291200</v>
      </c>
      <c r="AC536" s="19">
        <v>2363300</v>
      </c>
      <c r="AD536" s="19">
        <v>2426200</v>
      </c>
      <c r="AE536" s="19">
        <v>2487100</v>
      </c>
      <c r="AF536" s="19">
        <v>2528400</v>
      </c>
      <c r="AG536" s="19">
        <v>2564400</v>
      </c>
      <c r="AH536" s="19">
        <v>2603200</v>
      </c>
      <c r="AI536" s="19">
        <v>2628000</v>
      </c>
      <c r="AJ536" s="19">
        <v>2652100</v>
      </c>
      <c r="AK536" s="19">
        <v>2683600</v>
      </c>
      <c r="AL536" s="19">
        <v>2704900</v>
      </c>
      <c r="AM536" s="19">
        <v>2726400</v>
      </c>
      <c r="AN536" s="19">
        <v>2756400</v>
      </c>
      <c r="AO536" s="19">
        <v>2778800</v>
      </c>
    </row>
    <row r="537" spans="2:41" x14ac:dyDescent="0.3">
      <c r="B537" s="19">
        <v>13</v>
      </c>
      <c r="C537" s="19" t="s">
        <v>152</v>
      </c>
      <c r="D537" s="19" t="s">
        <v>51</v>
      </c>
      <c r="E537" s="19" t="s">
        <v>46</v>
      </c>
      <c r="F537" s="19">
        <v>1838.7</v>
      </c>
      <c r="G537" s="19">
        <v>6911.4</v>
      </c>
      <c r="H537" s="19">
        <v>21028</v>
      </c>
      <c r="I537" s="19">
        <v>52620</v>
      </c>
      <c r="J537" s="19">
        <v>97316</v>
      </c>
      <c r="K537" s="19">
        <v>101150</v>
      </c>
      <c r="L537" s="19">
        <v>113340</v>
      </c>
      <c r="M537" s="19">
        <v>128140</v>
      </c>
      <c r="N537" s="19">
        <v>145420</v>
      </c>
      <c r="O537" s="19">
        <v>160890</v>
      </c>
      <c r="P537" s="19">
        <v>173870</v>
      </c>
      <c r="Q537" s="19">
        <v>175070</v>
      </c>
      <c r="R537" s="19">
        <v>174940</v>
      </c>
      <c r="S537" s="19">
        <v>897810</v>
      </c>
      <c r="T537" s="19">
        <v>779020</v>
      </c>
      <c r="U537" s="19">
        <v>690330</v>
      </c>
      <c r="V537" s="19">
        <v>745540</v>
      </c>
      <c r="W537" s="19">
        <v>669620</v>
      </c>
      <c r="X537" s="19">
        <v>577690</v>
      </c>
      <c r="Y537" s="19">
        <v>577180</v>
      </c>
      <c r="Z537" s="19">
        <v>519000</v>
      </c>
      <c r="AA537" s="19">
        <v>437830</v>
      </c>
      <c r="AB537" s="19">
        <v>415790</v>
      </c>
      <c r="AC537" s="19">
        <v>365600</v>
      </c>
      <c r="AD537" s="19">
        <v>308090</v>
      </c>
      <c r="AE537" s="19">
        <v>292470</v>
      </c>
      <c r="AF537" s="19">
        <v>264050</v>
      </c>
      <c r="AG537" s="19">
        <v>238650</v>
      </c>
      <c r="AH537" s="19">
        <v>233360</v>
      </c>
      <c r="AI537" s="19">
        <v>215720</v>
      </c>
      <c r="AJ537" s="19">
        <v>199740</v>
      </c>
      <c r="AK537" s="19">
        <v>196610</v>
      </c>
      <c r="AL537" s="19">
        <v>181520</v>
      </c>
      <c r="AM537" s="19">
        <v>168250</v>
      </c>
      <c r="AN537" s="19">
        <v>164760</v>
      </c>
      <c r="AO537" s="19">
        <v>151640</v>
      </c>
    </row>
    <row r="538" spans="2:41" x14ac:dyDescent="0.3">
      <c r="B538" s="19">
        <v>13</v>
      </c>
      <c r="C538" s="19" t="s">
        <v>152</v>
      </c>
      <c r="D538" s="19" t="s">
        <v>52</v>
      </c>
      <c r="E538" s="19" t="s">
        <v>42</v>
      </c>
      <c r="F538" s="19">
        <v>6608.3</v>
      </c>
      <c r="G538" s="19">
        <v>15952</v>
      </c>
      <c r="H538" s="19">
        <v>34622</v>
      </c>
      <c r="I538" s="19">
        <v>66643</v>
      </c>
      <c r="J538" s="19">
        <v>110050</v>
      </c>
      <c r="K538" s="19">
        <v>161800</v>
      </c>
      <c r="L538" s="19">
        <v>224890</v>
      </c>
      <c r="M538" s="19">
        <v>290220</v>
      </c>
      <c r="N538" s="19">
        <v>354750</v>
      </c>
      <c r="O538" s="19">
        <v>411270</v>
      </c>
      <c r="P538" s="19">
        <v>463440</v>
      </c>
      <c r="Q538" s="19">
        <v>558920</v>
      </c>
      <c r="R538" s="19">
        <v>656860</v>
      </c>
      <c r="S538" s="19">
        <v>746880</v>
      </c>
      <c r="T538" s="19">
        <v>841690</v>
      </c>
      <c r="U538" s="19">
        <v>943250</v>
      </c>
      <c r="V538" s="19">
        <v>1049600</v>
      </c>
      <c r="W538" s="19">
        <v>1168300</v>
      </c>
      <c r="X538" s="19">
        <v>1279700</v>
      </c>
      <c r="Y538" s="19">
        <v>1367900</v>
      </c>
      <c r="Z538" s="19">
        <v>1442200</v>
      </c>
      <c r="AA538" s="19">
        <v>1509700</v>
      </c>
      <c r="AB538" s="19">
        <v>1557500</v>
      </c>
      <c r="AC538" s="19">
        <v>1590800</v>
      </c>
      <c r="AD538" s="19">
        <v>1606800</v>
      </c>
      <c r="AE538" s="19">
        <v>1633800</v>
      </c>
      <c r="AF538" s="19">
        <v>1647300</v>
      </c>
      <c r="AG538" s="19">
        <v>1655900</v>
      </c>
      <c r="AH538" s="19">
        <v>1662700</v>
      </c>
      <c r="AI538" s="19">
        <v>1662500</v>
      </c>
      <c r="AJ538" s="19">
        <v>1662800</v>
      </c>
      <c r="AK538" s="19">
        <v>1666100</v>
      </c>
      <c r="AL538" s="19">
        <v>1665200</v>
      </c>
      <c r="AM538" s="19">
        <v>1664300</v>
      </c>
      <c r="AN538" s="19">
        <v>1666600</v>
      </c>
      <c r="AO538" s="19">
        <v>1665700</v>
      </c>
    </row>
    <row r="539" spans="2:41" x14ac:dyDescent="0.3">
      <c r="B539" s="19">
        <v>13</v>
      </c>
      <c r="C539" s="19" t="s">
        <v>152</v>
      </c>
      <c r="D539" s="19" t="s">
        <v>52</v>
      </c>
      <c r="E539" s="19" t="s">
        <v>44</v>
      </c>
      <c r="F539" s="19">
        <v>3825.4</v>
      </c>
      <c r="G539" s="19">
        <v>8750.7999999999993</v>
      </c>
      <c r="H539" s="19">
        <v>16007</v>
      </c>
      <c r="I539" s="19">
        <v>24559</v>
      </c>
      <c r="J539" s="19">
        <v>32722</v>
      </c>
      <c r="K539" s="19">
        <v>37112</v>
      </c>
      <c r="L539" s="19">
        <v>43002</v>
      </c>
      <c r="M539" s="19">
        <v>48883</v>
      </c>
      <c r="N539" s="19">
        <v>59115</v>
      </c>
      <c r="O539" s="19">
        <v>70673</v>
      </c>
      <c r="P539" s="19">
        <v>85742</v>
      </c>
      <c r="Q539" s="19">
        <v>94958</v>
      </c>
      <c r="R539" s="19">
        <v>104680</v>
      </c>
      <c r="S539" s="19">
        <v>108140</v>
      </c>
      <c r="T539" s="19">
        <v>112970</v>
      </c>
      <c r="U539" s="19">
        <v>114600</v>
      </c>
      <c r="V539" s="19">
        <v>115680</v>
      </c>
      <c r="W539" s="19">
        <v>118990</v>
      </c>
      <c r="X539" s="19">
        <v>120920</v>
      </c>
      <c r="Y539" s="19">
        <v>120750</v>
      </c>
      <c r="Z539" s="19">
        <v>119570</v>
      </c>
      <c r="AA539" s="19">
        <v>118390</v>
      </c>
      <c r="AB539" s="19">
        <v>116250</v>
      </c>
      <c r="AC539" s="19">
        <v>113420</v>
      </c>
      <c r="AD539" s="19">
        <v>110400</v>
      </c>
      <c r="AE539" s="19">
        <v>109890</v>
      </c>
      <c r="AF539" s="19">
        <v>109240</v>
      </c>
      <c r="AG539" s="19">
        <v>108650</v>
      </c>
      <c r="AH539" s="19">
        <v>108210</v>
      </c>
      <c r="AI539" s="19">
        <v>107740</v>
      </c>
      <c r="AJ539" s="19">
        <v>107640</v>
      </c>
      <c r="AK539" s="19">
        <v>107830</v>
      </c>
      <c r="AL539" s="19">
        <v>108020</v>
      </c>
      <c r="AM539" s="19">
        <v>108280</v>
      </c>
      <c r="AN539" s="19">
        <v>108660</v>
      </c>
      <c r="AO539" s="19">
        <v>108930</v>
      </c>
    </row>
    <row r="540" spans="2:41" x14ac:dyDescent="0.3">
      <c r="B540" s="19">
        <v>13</v>
      </c>
      <c r="C540" s="19" t="s">
        <v>152</v>
      </c>
      <c r="D540" s="19" t="s">
        <v>52</v>
      </c>
      <c r="E540" s="19" t="s">
        <v>45</v>
      </c>
      <c r="F540" s="19">
        <v>2071.8000000000002</v>
      </c>
      <c r="G540" s="19">
        <v>5085</v>
      </c>
      <c r="H540" s="19">
        <v>12891</v>
      </c>
      <c r="I540" s="19">
        <v>28221</v>
      </c>
      <c r="J540" s="19">
        <v>50203</v>
      </c>
      <c r="K540" s="19">
        <v>74193</v>
      </c>
      <c r="L540" s="19">
        <v>114460</v>
      </c>
      <c r="M540" s="19">
        <v>159770</v>
      </c>
      <c r="N540" s="19">
        <v>201600</v>
      </c>
      <c r="O540" s="19">
        <v>239020</v>
      </c>
      <c r="P540" s="19">
        <v>266440</v>
      </c>
      <c r="Q540" s="19">
        <v>345860</v>
      </c>
      <c r="R540" s="19">
        <v>432810</v>
      </c>
      <c r="S540" s="19">
        <v>524690</v>
      </c>
      <c r="T540" s="19">
        <v>624110</v>
      </c>
      <c r="U540" s="19">
        <v>722700</v>
      </c>
      <c r="V540" s="19">
        <v>819090</v>
      </c>
      <c r="W540" s="19">
        <v>924150</v>
      </c>
      <c r="X540" s="19">
        <v>1024600</v>
      </c>
      <c r="Y540" s="19">
        <v>1112500</v>
      </c>
      <c r="Z540" s="19">
        <v>1190000</v>
      </c>
      <c r="AA540" s="19">
        <v>1263400</v>
      </c>
      <c r="AB540" s="19">
        <v>1326100</v>
      </c>
      <c r="AC540" s="19">
        <v>1376300</v>
      </c>
      <c r="AD540" s="19">
        <v>1421000</v>
      </c>
      <c r="AE540" s="19">
        <v>1459300</v>
      </c>
      <c r="AF540" s="19">
        <v>1485700</v>
      </c>
      <c r="AG540" s="19">
        <v>1507900</v>
      </c>
      <c r="AH540" s="19">
        <v>1529300</v>
      </c>
      <c r="AI540" s="19">
        <v>1543300</v>
      </c>
      <c r="AJ540" s="19">
        <v>1557500</v>
      </c>
      <c r="AK540" s="19">
        <v>1575300</v>
      </c>
      <c r="AL540" s="19">
        <v>1588300</v>
      </c>
      <c r="AM540" s="19">
        <v>1601300</v>
      </c>
      <c r="AN540" s="19">
        <v>1618600</v>
      </c>
      <c r="AO540" s="19">
        <v>1632100</v>
      </c>
    </row>
    <row r="541" spans="2:41" x14ac:dyDescent="0.3">
      <c r="B541" s="19">
        <v>13</v>
      </c>
      <c r="C541" s="19" t="s">
        <v>152</v>
      </c>
      <c r="D541" s="19" t="s">
        <v>52</v>
      </c>
      <c r="E541" s="19" t="s">
        <v>46</v>
      </c>
      <c r="F541" s="19">
        <v>274.45</v>
      </c>
      <c r="G541" s="19">
        <v>891.15</v>
      </c>
      <c r="H541" s="19">
        <v>2560.1</v>
      </c>
      <c r="I541" s="19">
        <v>6458.3</v>
      </c>
      <c r="J541" s="19">
        <v>13054</v>
      </c>
      <c r="K541" s="19">
        <v>14159</v>
      </c>
      <c r="L541" s="19">
        <v>18267</v>
      </c>
      <c r="M541" s="19">
        <v>23022</v>
      </c>
      <c r="N541" s="19">
        <v>27648</v>
      </c>
      <c r="O541" s="19">
        <v>31413</v>
      </c>
      <c r="P541" s="19">
        <v>35770</v>
      </c>
      <c r="Q541" s="19">
        <v>41078</v>
      </c>
      <c r="R541" s="19">
        <v>45678</v>
      </c>
      <c r="S541" s="19">
        <v>49148</v>
      </c>
      <c r="T541" s="19">
        <v>52639</v>
      </c>
      <c r="U541" s="19">
        <v>56023</v>
      </c>
      <c r="V541" s="19">
        <v>60487</v>
      </c>
      <c r="W541" s="19">
        <v>63775</v>
      </c>
      <c r="X541" s="19">
        <v>66177</v>
      </c>
      <c r="Y541" s="19">
        <v>67405</v>
      </c>
      <c r="Z541" s="19">
        <v>67940</v>
      </c>
      <c r="AA541" s="19">
        <v>68178</v>
      </c>
      <c r="AB541" s="19">
        <v>67496</v>
      </c>
      <c r="AC541" s="19">
        <v>65896</v>
      </c>
      <c r="AD541" s="19">
        <v>63933</v>
      </c>
      <c r="AE541" s="19">
        <v>63888</v>
      </c>
      <c r="AF541" s="19">
        <v>63419</v>
      </c>
      <c r="AG541" s="19">
        <v>62848</v>
      </c>
      <c r="AH541" s="19">
        <v>62244</v>
      </c>
      <c r="AI541" s="19">
        <v>61281</v>
      </c>
      <c r="AJ541" s="19">
        <v>60232</v>
      </c>
      <c r="AK541" s="19">
        <v>59256</v>
      </c>
      <c r="AL541" s="19">
        <v>58026</v>
      </c>
      <c r="AM541" s="19">
        <v>56761</v>
      </c>
      <c r="AN541" s="19">
        <v>55639</v>
      </c>
      <c r="AO541" s="19">
        <v>54376</v>
      </c>
    </row>
    <row r="542" spans="2:41" x14ac:dyDescent="0.3">
      <c r="B542" s="19">
        <v>13</v>
      </c>
      <c r="C542" s="19" t="s">
        <v>152</v>
      </c>
      <c r="D542" s="19" t="s">
        <v>53</v>
      </c>
      <c r="E542" s="19" t="s">
        <v>42</v>
      </c>
      <c r="F542" s="19">
        <v>11662</v>
      </c>
      <c r="G542" s="19">
        <v>29478</v>
      </c>
      <c r="H542" s="19">
        <v>64148</v>
      </c>
      <c r="I542" s="19">
        <v>122940</v>
      </c>
      <c r="J542" s="19">
        <v>200360</v>
      </c>
      <c r="K542" s="19">
        <v>309550</v>
      </c>
      <c r="L542" s="19">
        <v>454530</v>
      </c>
      <c r="M542" s="19">
        <v>592350</v>
      </c>
      <c r="N542" s="19">
        <v>724280</v>
      </c>
      <c r="O542" s="19">
        <v>847270</v>
      </c>
      <c r="P542" s="19">
        <v>938730</v>
      </c>
      <c r="Q542" s="19">
        <v>1155100</v>
      </c>
      <c r="R542" s="19">
        <v>1421100</v>
      </c>
      <c r="S542" s="19">
        <v>1522400</v>
      </c>
      <c r="T542" s="19">
        <v>1714600</v>
      </c>
      <c r="U542" s="19">
        <v>1897500</v>
      </c>
      <c r="V542" s="19">
        <v>2053500</v>
      </c>
      <c r="W542" s="19">
        <v>2212500</v>
      </c>
      <c r="X542" s="19">
        <v>2347100</v>
      </c>
      <c r="Y542" s="19">
        <v>2451100</v>
      </c>
      <c r="Z542" s="19">
        <v>2541800</v>
      </c>
      <c r="AA542" s="19">
        <v>2615200</v>
      </c>
      <c r="AB542" s="19">
        <v>2677700</v>
      </c>
      <c r="AC542" s="19">
        <v>2717600</v>
      </c>
      <c r="AD542" s="19">
        <v>2748300</v>
      </c>
      <c r="AE542" s="19">
        <v>2785400</v>
      </c>
      <c r="AF542" s="19">
        <v>2805400</v>
      </c>
      <c r="AG542" s="19">
        <v>2821200</v>
      </c>
      <c r="AH542" s="19">
        <v>2837200</v>
      </c>
      <c r="AI542" s="19">
        <v>2842600</v>
      </c>
      <c r="AJ542" s="19">
        <v>2847900</v>
      </c>
      <c r="AK542" s="19">
        <v>2858200</v>
      </c>
      <c r="AL542" s="19">
        <v>2861200</v>
      </c>
      <c r="AM542" s="19">
        <v>2864200</v>
      </c>
      <c r="AN542" s="19">
        <v>2872900</v>
      </c>
      <c r="AO542" s="19">
        <v>2876300</v>
      </c>
    </row>
    <row r="543" spans="2:41" x14ac:dyDescent="0.3">
      <c r="B543" s="19">
        <v>13</v>
      </c>
      <c r="C543" s="19" t="s">
        <v>152</v>
      </c>
      <c r="D543" s="19" t="s">
        <v>53</v>
      </c>
      <c r="E543" s="19" t="s">
        <v>44</v>
      </c>
      <c r="F543" s="19">
        <v>10704</v>
      </c>
      <c r="G543" s="19">
        <v>25119</v>
      </c>
      <c r="H543" s="19">
        <v>43837</v>
      </c>
      <c r="I543" s="19">
        <v>62124</v>
      </c>
      <c r="J543" s="19">
        <v>72121</v>
      </c>
      <c r="K543" s="19">
        <v>75403</v>
      </c>
      <c r="L543" s="19">
        <v>80910</v>
      </c>
      <c r="M543" s="19">
        <v>92026</v>
      </c>
      <c r="N543" s="19">
        <v>113320</v>
      </c>
      <c r="O543" s="19">
        <v>141720</v>
      </c>
      <c r="P543" s="19">
        <v>160260</v>
      </c>
      <c r="Q543" s="19">
        <v>197520</v>
      </c>
      <c r="R543" s="19">
        <v>260220</v>
      </c>
      <c r="S543" s="19">
        <v>647770</v>
      </c>
      <c r="T543" s="19">
        <v>810600</v>
      </c>
      <c r="U543" s="19">
        <v>894790</v>
      </c>
      <c r="V543" s="19">
        <v>909150</v>
      </c>
      <c r="W543" s="19">
        <v>896800</v>
      </c>
      <c r="X543" s="19">
        <v>888020</v>
      </c>
      <c r="Y543" s="19">
        <v>881340</v>
      </c>
      <c r="Z543" s="19">
        <v>879840</v>
      </c>
      <c r="AA543" s="19">
        <v>882960</v>
      </c>
      <c r="AB543" s="19">
        <v>891650</v>
      </c>
      <c r="AC543" s="19">
        <v>899540</v>
      </c>
      <c r="AD543" s="19">
        <v>909770</v>
      </c>
      <c r="AE543" s="19">
        <v>922340</v>
      </c>
      <c r="AF543" s="19">
        <v>936630</v>
      </c>
      <c r="AG543" s="19">
        <v>953100</v>
      </c>
      <c r="AH543" s="19">
        <v>971870</v>
      </c>
      <c r="AI543" s="19">
        <v>989590</v>
      </c>
      <c r="AJ543" s="19">
        <v>1004100</v>
      </c>
      <c r="AK543" s="19">
        <v>1018200</v>
      </c>
      <c r="AL543" s="19">
        <v>1030600</v>
      </c>
      <c r="AM543" s="19">
        <v>1042500</v>
      </c>
      <c r="AN543" s="19">
        <v>1055300</v>
      </c>
      <c r="AO543" s="19">
        <v>1067600</v>
      </c>
    </row>
    <row r="544" spans="2:41" x14ac:dyDescent="0.3">
      <c r="B544" s="19">
        <v>13</v>
      </c>
      <c r="C544" s="19" t="s">
        <v>152</v>
      </c>
      <c r="D544" s="19" t="s">
        <v>53</v>
      </c>
      <c r="E544" s="19" t="s">
        <v>45</v>
      </c>
      <c r="F544" s="19">
        <v>5016.8</v>
      </c>
      <c r="G544" s="19">
        <v>10782</v>
      </c>
      <c r="H544" s="19">
        <v>23585</v>
      </c>
      <c r="I544" s="19">
        <v>49670</v>
      </c>
      <c r="J544" s="19">
        <v>88483</v>
      </c>
      <c r="K544" s="19">
        <v>133490</v>
      </c>
      <c r="L544" s="19">
        <v>209230</v>
      </c>
      <c r="M544" s="19">
        <v>292180</v>
      </c>
      <c r="N544" s="19">
        <v>366070</v>
      </c>
      <c r="O544" s="19">
        <v>434870</v>
      </c>
      <c r="P544" s="19">
        <v>477210</v>
      </c>
      <c r="Q544" s="19">
        <v>634930</v>
      </c>
      <c r="R544" s="19">
        <v>847890</v>
      </c>
      <c r="S544" s="19">
        <v>1045900</v>
      </c>
      <c r="T544" s="19">
        <v>1225800</v>
      </c>
      <c r="U544" s="19">
        <v>1395900</v>
      </c>
      <c r="V544" s="19">
        <v>1566200</v>
      </c>
      <c r="W544" s="19">
        <v>1714600</v>
      </c>
      <c r="X544" s="19">
        <v>1851500</v>
      </c>
      <c r="Y544" s="19">
        <v>1985200</v>
      </c>
      <c r="Z544" s="19">
        <v>2094700</v>
      </c>
      <c r="AA544" s="19">
        <v>2195000</v>
      </c>
      <c r="AB544" s="19">
        <v>2291200</v>
      </c>
      <c r="AC544" s="19">
        <v>2363300</v>
      </c>
      <c r="AD544" s="19">
        <v>2426200</v>
      </c>
      <c r="AE544" s="19">
        <v>2487100</v>
      </c>
      <c r="AF544" s="19">
        <v>2528400</v>
      </c>
      <c r="AG544" s="19">
        <v>2564400</v>
      </c>
      <c r="AH544" s="19">
        <v>2603200</v>
      </c>
      <c r="AI544" s="19">
        <v>2628000</v>
      </c>
      <c r="AJ544" s="19">
        <v>2652100</v>
      </c>
      <c r="AK544" s="19">
        <v>2683600</v>
      </c>
      <c r="AL544" s="19">
        <v>2704900</v>
      </c>
      <c r="AM544" s="19">
        <v>2726400</v>
      </c>
      <c r="AN544" s="19">
        <v>2756400</v>
      </c>
      <c r="AO544" s="19">
        <v>2778800</v>
      </c>
    </row>
    <row r="545" spans="2:41" x14ac:dyDescent="0.3">
      <c r="B545" s="19">
        <v>13</v>
      </c>
      <c r="C545" s="19" t="s">
        <v>152</v>
      </c>
      <c r="D545" s="19" t="s">
        <v>53</v>
      </c>
      <c r="E545" s="19" t="s">
        <v>46</v>
      </c>
      <c r="F545" s="19">
        <v>2725.4</v>
      </c>
      <c r="G545" s="19">
        <v>9624.2000000000007</v>
      </c>
      <c r="H545" s="19">
        <v>28920</v>
      </c>
      <c r="I545" s="19">
        <v>73836</v>
      </c>
      <c r="J545" s="19">
        <v>144120</v>
      </c>
      <c r="K545" s="19">
        <v>167520</v>
      </c>
      <c r="L545" s="19">
        <v>196280</v>
      </c>
      <c r="M545" s="19">
        <v>221850</v>
      </c>
      <c r="N545" s="19">
        <v>249210</v>
      </c>
      <c r="O545" s="19">
        <v>274120</v>
      </c>
      <c r="P545" s="19">
        <v>298400</v>
      </c>
      <c r="Q545" s="19">
        <v>311470</v>
      </c>
      <c r="R545" s="19">
        <v>321180</v>
      </c>
      <c r="S545" s="19">
        <v>1177400</v>
      </c>
      <c r="T545" s="19">
        <v>1000900</v>
      </c>
      <c r="U545" s="19">
        <v>863710</v>
      </c>
      <c r="V545" s="19">
        <v>912190</v>
      </c>
      <c r="W545" s="19">
        <v>821980</v>
      </c>
      <c r="X545" s="19">
        <v>713160</v>
      </c>
      <c r="Y545" s="19">
        <v>706310</v>
      </c>
      <c r="Z545" s="19">
        <v>635500</v>
      </c>
      <c r="AA545" s="19">
        <v>539880</v>
      </c>
      <c r="AB545" s="19">
        <v>511240</v>
      </c>
      <c r="AC545" s="19">
        <v>451970</v>
      </c>
      <c r="AD545" s="19">
        <v>385520</v>
      </c>
      <c r="AE545" s="19">
        <v>366170</v>
      </c>
      <c r="AF545" s="19">
        <v>332970</v>
      </c>
      <c r="AG545" s="19">
        <v>303640</v>
      </c>
      <c r="AH545" s="19">
        <v>297250</v>
      </c>
      <c r="AI545" s="19">
        <v>277170</v>
      </c>
      <c r="AJ545" s="19">
        <v>259160</v>
      </c>
      <c r="AK545" s="19">
        <v>255780</v>
      </c>
      <c r="AL545" s="19">
        <v>238980</v>
      </c>
      <c r="AM545" s="19">
        <v>224270</v>
      </c>
      <c r="AN545" s="19">
        <v>220680</v>
      </c>
      <c r="AO545" s="19">
        <v>206230</v>
      </c>
    </row>
    <row r="546" spans="2:41" x14ac:dyDescent="0.3">
      <c r="B546" s="19">
        <v>13</v>
      </c>
      <c r="C546" s="19" t="s">
        <v>152</v>
      </c>
      <c r="D546" s="19" t="s">
        <v>54</v>
      </c>
      <c r="E546" s="19" t="s">
        <v>42</v>
      </c>
      <c r="F546" s="19">
        <v>7610.9</v>
      </c>
      <c r="G546" s="19">
        <v>18443</v>
      </c>
      <c r="H546" s="19">
        <v>40285</v>
      </c>
      <c r="I546" s="19">
        <v>77835</v>
      </c>
      <c r="J546" s="19">
        <v>128940</v>
      </c>
      <c r="K546" s="19">
        <v>197610</v>
      </c>
      <c r="L546" s="19">
        <v>292300</v>
      </c>
      <c r="M546" s="19">
        <v>385210</v>
      </c>
      <c r="N546" s="19">
        <v>476560</v>
      </c>
      <c r="O546" s="19">
        <v>556890</v>
      </c>
      <c r="P546" s="19">
        <v>628560</v>
      </c>
      <c r="Q546" s="19">
        <v>761390</v>
      </c>
      <c r="R546" s="19">
        <v>895450</v>
      </c>
      <c r="S546" s="19">
        <v>1015300</v>
      </c>
      <c r="T546" s="19">
        <v>1129800</v>
      </c>
      <c r="U546" s="19">
        <v>1235300</v>
      </c>
      <c r="V546" s="19">
        <v>1350300</v>
      </c>
      <c r="W546" s="19">
        <v>1474200</v>
      </c>
      <c r="X546" s="19">
        <v>1588800</v>
      </c>
      <c r="Y546" s="19">
        <v>1679400</v>
      </c>
      <c r="Z546" s="19">
        <v>1752000</v>
      </c>
      <c r="AA546" s="19">
        <v>1818400</v>
      </c>
      <c r="AB546" s="19">
        <v>1868400</v>
      </c>
      <c r="AC546" s="19">
        <v>1901700</v>
      </c>
      <c r="AD546" s="19">
        <v>1915900</v>
      </c>
      <c r="AE546" s="19">
        <v>1940900</v>
      </c>
      <c r="AF546" s="19">
        <v>1951700</v>
      </c>
      <c r="AG546" s="19">
        <v>1958500</v>
      </c>
      <c r="AH546" s="19">
        <v>1964700</v>
      </c>
      <c r="AI546" s="19">
        <v>1958600</v>
      </c>
      <c r="AJ546" s="19">
        <v>1958600</v>
      </c>
      <c r="AK546" s="19">
        <v>1962900</v>
      </c>
      <c r="AL546" s="19">
        <v>1962600</v>
      </c>
      <c r="AM546" s="19">
        <v>1962600</v>
      </c>
      <c r="AN546" s="19">
        <v>1966800</v>
      </c>
      <c r="AO546" s="19">
        <v>1967200</v>
      </c>
    </row>
    <row r="547" spans="2:41" x14ac:dyDescent="0.3">
      <c r="B547" s="19">
        <v>13</v>
      </c>
      <c r="C547" s="19" t="s">
        <v>152</v>
      </c>
      <c r="D547" s="19" t="s">
        <v>54</v>
      </c>
      <c r="E547" s="19" t="s">
        <v>44</v>
      </c>
      <c r="F547" s="19">
        <v>4793.3999999999996</v>
      </c>
      <c r="G547" s="19">
        <v>10707</v>
      </c>
      <c r="H547" s="19">
        <v>20004</v>
      </c>
      <c r="I547" s="19">
        <v>32411</v>
      </c>
      <c r="J547" s="19">
        <v>45389</v>
      </c>
      <c r="K547" s="19">
        <v>63210</v>
      </c>
      <c r="L547" s="19">
        <v>77627</v>
      </c>
      <c r="M547" s="19">
        <v>89245</v>
      </c>
      <c r="N547" s="19">
        <v>107460</v>
      </c>
      <c r="O547" s="19">
        <v>128730</v>
      </c>
      <c r="P547" s="19">
        <v>156580</v>
      </c>
      <c r="Q547" s="19">
        <v>170310</v>
      </c>
      <c r="R547" s="19">
        <v>184420</v>
      </c>
      <c r="S547" s="19">
        <v>185020</v>
      </c>
      <c r="T547" s="19">
        <v>187760</v>
      </c>
      <c r="U547" s="19">
        <v>188020</v>
      </c>
      <c r="V547" s="19">
        <v>186870</v>
      </c>
      <c r="W547" s="19">
        <v>189560</v>
      </c>
      <c r="X547" s="19">
        <v>189640</v>
      </c>
      <c r="Y547" s="19">
        <v>185700</v>
      </c>
      <c r="Z547" s="19">
        <v>180070</v>
      </c>
      <c r="AA547" s="19">
        <v>174460</v>
      </c>
      <c r="AB547" s="19">
        <v>167950</v>
      </c>
      <c r="AC547" s="19">
        <v>160530</v>
      </c>
      <c r="AD547" s="19">
        <v>152750</v>
      </c>
      <c r="AE547" s="19">
        <v>149500</v>
      </c>
      <c r="AF547" s="19">
        <v>146450</v>
      </c>
      <c r="AG547" s="19">
        <v>143900</v>
      </c>
      <c r="AH547" s="19">
        <v>141950</v>
      </c>
      <c r="AI547" s="19">
        <v>140280</v>
      </c>
      <c r="AJ547" s="19">
        <v>139370</v>
      </c>
      <c r="AK547" s="19">
        <v>139040</v>
      </c>
      <c r="AL547" s="19">
        <v>138930</v>
      </c>
      <c r="AM547" s="19">
        <v>139090</v>
      </c>
      <c r="AN547" s="19">
        <v>139500</v>
      </c>
      <c r="AO547" s="19">
        <v>139790</v>
      </c>
    </row>
    <row r="548" spans="2:41" x14ac:dyDescent="0.3">
      <c r="B548" s="19">
        <v>13</v>
      </c>
      <c r="C548" s="19" t="s">
        <v>152</v>
      </c>
      <c r="D548" s="19" t="s">
        <v>54</v>
      </c>
      <c r="E548" s="19" t="s">
        <v>45</v>
      </c>
      <c r="F548" s="19">
        <v>2071.8000000000002</v>
      </c>
      <c r="G548" s="19">
        <v>5085</v>
      </c>
      <c r="H548" s="19">
        <v>12891</v>
      </c>
      <c r="I548" s="19">
        <v>28221</v>
      </c>
      <c r="J548" s="19">
        <v>50203</v>
      </c>
      <c r="K548" s="19">
        <v>74193</v>
      </c>
      <c r="L548" s="19">
        <v>114460</v>
      </c>
      <c r="M548" s="19">
        <v>159770</v>
      </c>
      <c r="N548" s="19">
        <v>201600</v>
      </c>
      <c r="O548" s="19">
        <v>239020</v>
      </c>
      <c r="P548" s="19">
        <v>266440</v>
      </c>
      <c r="Q548" s="19">
        <v>345860</v>
      </c>
      <c r="R548" s="19">
        <v>432810</v>
      </c>
      <c r="S548" s="19">
        <v>524690</v>
      </c>
      <c r="T548" s="19">
        <v>624110</v>
      </c>
      <c r="U548" s="19">
        <v>722700</v>
      </c>
      <c r="V548" s="19">
        <v>819090</v>
      </c>
      <c r="W548" s="19">
        <v>924150</v>
      </c>
      <c r="X548" s="19">
        <v>1024600</v>
      </c>
      <c r="Y548" s="19">
        <v>1112500</v>
      </c>
      <c r="Z548" s="19">
        <v>1190000</v>
      </c>
      <c r="AA548" s="19">
        <v>1263400</v>
      </c>
      <c r="AB548" s="19">
        <v>1326100</v>
      </c>
      <c r="AC548" s="19">
        <v>1376300</v>
      </c>
      <c r="AD548" s="19">
        <v>1421000</v>
      </c>
      <c r="AE548" s="19">
        <v>1459300</v>
      </c>
      <c r="AF548" s="19">
        <v>1485700</v>
      </c>
      <c r="AG548" s="19">
        <v>1507900</v>
      </c>
      <c r="AH548" s="19">
        <v>1529300</v>
      </c>
      <c r="AI548" s="19">
        <v>1543300</v>
      </c>
      <c r="AJ548" s="19">
        <v>1557500</v>
      </c>
      <c r="AK548" s="19">
        <v>1575300</v>
      </c>
      <c r="AL548" s="19">
        <v>1588300</v>
      </c>
      <c r="AM548" s="19">
        <v>1601300</v>
      </c>
      <c r="AN548" s="19">
        <v>1618600</v>
      </c>
      <c r="AO548" s="19">
        <v>1632100</v>
      </c>
    </row>
    <row r="549" spans="2:41" x14ac:dyDescent="0.3">
      <c r="B549" s="19">
        <v>13</v>
      </c>
      <c r="C549" s="19" t="s">
        <v>152</v>
      </c>
      <c r="D549" s="19" t="s">
        <v>54</v>
      </c>
      <c r="E549" s="19" t="s">
        <v>46</v>
      </c>
      <c r="F549" s="19">
        <v>394.4</v>
      </c>
      <c r="G549" s="19">
        <v>1285.3</v>
      </c>
      <c r="H549" s="19">
        <v>3843.4</v>
      </c>
      <c r="I549" s="19">
        <v>10131</v>
      </c>
      <c r="J549" s="19">
        <v>20967</v>
      </c>
      <c r="K549" s="19">
        <v>24957</v>
      </c>
      <c r="L549" s="19">
        <v>32312</v>
      </c>
      <c r="M549" s="19">
        <v>40168</v>
      </c>
      <c r="N549" s="19">
        <v>48667</v>
      </c>
      <c r="O549" s="19">
        <v>55886</v>
      </c>
      <c r="P549" s="19">
        <v>64037</v>
      </c>
      <c r="Q549" s="19">
        <v>72742</v>
      </c>
      <c r="R549" s="19">
        <v>79426</v>
      </c>
      <c r="S549" s="19">
        <v>82923</v>
      </c>
      <c r="T549" s="19">
        <v>85555</v>
      </c>
      <c r="U549" s="19">
        <v>87555</v>
      </c>
      <c r="V549" s="19">
        <v>92121</v>
      </c>
      <c r="W549" s="19">
        <v>94653</v>
      </c>
      <c r="X549" s="19">
        <v>95939</v>
      </c>
      <c r="Y549" s="19">
        <v>95722</v>
      </c>
      <c r="Z549" s="19">
        <v>94853</v>
      </c>
      <c r="AA549" s="19">
        <v>93860</v>
      </c>
      <c r="AB549" s="19">
        <v>92015</v>
      </c>
      <c r="AC549" s="19">
        <v>89358</v>
      </c>
      <c r="AD549" s="19">
        <v>86568</v>
      </c>
      <c r="AE549" s="19">
        <v>85973</v>
      </c>
      <c r="AF549" s="19">
        <v>85010</v>
      </c>
      <c r="AG549" s="19">
        <v>84084</v>
      </c>
      <c r="AH549" s="19">
        <v>83256</v>
      </c>
      <c r="AI549" s="19">
        <v>82053</v>
      </c>
      <c r="AJ549" s="19">
        <v>80820</v>
      </c>
      <c r="AK549" s="19">
        <v>79749</v>
      </c>
      <c r="AL549" s="19">
        <v>78376</v>
      </c>
      <c r="AM549" s="19">
        <v>76985</v>
      </c>
      <c r="AN549" s="19">
        <v>75810</v>
      </c>
      <c r="AO549" s="19">
        <v>74450</v>
      </c>
    </row>
    <row r="550" spans="2:41" x14ac:dyDescent="0.3">
      <c r="B550" s="19">
        <v>14</v>
      </c>
      <c r="C550" s="19" t="s">
        <v>152</v>
      </c>
      <c r="D550" s="19" t="s">
        <v>153</v>
      </c>
      <c r="E550" s="19" t="s">
        <v>42</v>
      </c>
      <c r="F550" s="19">
        <v>9761.7999999999993</v>
      </c>
      <c r="G550" s="19">
        <v>24806</v>
      </c>
      <c r="H550" s="19">
        <v>56906</v>
      </c>
      <c r="I550" s="19">
        <v>114270</v>
      </c>
      <c r="J550" s="19">
        <v>191100</v>
      </c>
      <c r="K550" s="19">
        <v>254960</v>
      </c>
      <c r="L550" s="19">
        <v>349460</v>
      </c>
      <c r="M550" s="19">
        <v>449320</v>
      </c>
      <c r="N550" s="19">
        <v>549660</v>
      </c>
      <c r="O550" s="19">
        <v>648390</v>
      </c>
      <c r="P550" s="19">
        <v>723880</v>
      </c>
      <c r="Q550" s="19">
        <v>910520</v>
      </c>
      <c r="R550" s="19">
        <v>1155100</v>
      </c>
      <c r="S550" s="19">
        <v>1195400</v>
      </c>
      <c r="T550" s="19">
        <v>1364400</v>
      </c>
      <c r="U550" s="19">
        <v>1527900</v>
      </c>
      <c r="V550" s="19">
        <v>1665500</v>
      </c>
      <c r="W550" s="19">
        <v>1800700</v>
      </c>
      <c r="X550" s="19">
        <v>1915600</v>
      </c>
      <c r="Y550" s="19">
        <v>2004400</v>
      </c>
      <c r="Z550" s="19">
        <v>2084400</v>
      </c>
      <c r="AA550" s="19">
        <v>2155700</v>
      </c>
      <c r="AB550" s="19">
        <v>2222500</v>
      </c>
      <c r="AC550" s="19">
        <v>2272100</v>
      </c>
      <c r="AD550" s="19">
        <v>2314200</v>
      </c>
      <c r="AE550" s="19">
        <v>2350300</v>
      </c>
      <c r="AF550" s="19">
        <v>2370900</v>
      </c>
      <c r="AG550" s="19">
        <v>2387700</v>
      </c>
      <c r="AH550" s="19">
        <v>2405600</v>
      </c>
      <c r="AI550" s="19">
        <v>2414700</v>
      </c>
      <c r="AJ550" s="19">
        <v>2424500</v>
      </c>
      <c r="AK550" s="19">
        <v>2439700</v>
      </c>
      <c r="AL550" s="19">
        <v>2448700</v>
      </c>
      <c r="AM550" s="19">
        <v>2458200</v>
      </c>
      <c r="AN550" s="19">
        <v>2473200</v>
      </c>
      <c r="AO550" s="19">
        <v>2483300</v>
      </c>
    </row>
    <row r="551" spans="2:41" x14ac:dyDescent="0.3">
      <c r="B551" s="19">
        <v>14</v>
      </c>
      <c r="C551" s="19" t="s">
        <v>152</v>
      </c>
      <c r="D551" s="19" t="s">
        <v>153</v>
      </c>
      <c r="E551" s="19" t="s">
        <v>44</v>
      </c>
      <c r="F551" s="19">
        <v>10585</v>
      </c>
      <c r="G551" s="19">
        <v>24802</v>
      </c>
      <c r="H551" s="19">
        <v>43235</v>
      </c>
      <c r="I551" s="19">
        <v>61239</v>
      </c>
      <c r="J551" s="19">
        <v>71064</v>
      </c>
      <c r="K551" s="19">
        <v>74282</v>
      </c>
      <c r="L551" s="19">
        <v>79662</v>
      </c>
      <c r="M551" s="19">
        <v>90553</v>
      </c>
      <c r="N551" s="19">
        <v>111400</v>
      </c>
      <c r="O551" s="19">
        <v>139210</v>
      </c>
      <c r="P551" s="19">
        <v>157320</v>
      </c>
      <c r="Q551" s="19">
        <v>193980</v>
      </c>
      <c r="R551" s="19">
        <v>255710</v>
      </c>
      <c r="S551" s="19">
        <v>637430</v>
      </c>
      <c r="T551" s="19">
        <v>797850</v>
      </c>
      <c r="U551" s="19">
        <v>880840</v>
      </c>
      <c r="V551" s="19">
        <v>895090</v>
      </c>
      <c r="W551" s="19">
        <v>882990</v>
      </c>
      <c r="X551" s="19">
        <v>874390</v>
      </c>
      <c r="Y551" s="19">
        <v>867880</v>
      </c>
      <c r="Z551" s="19">
        <v>866460</v>
      </c>
      <c r="AA551" s="19">
        <v>869590</v>
      </c>
      <c r="AB551" s="19">
        <v>878190</v>
      </c>
      <c r="AC551" s="19">
        <v>885990</v>
      </c>
      <c r="AD551" s="19">
        <v>896100</v>
      </c>
      <c r="AE551" s="19">
        <v>908510</v>
      </c>
      <c r="AF551" s="19">
        <v>922600</v>
      </c>
      <c r="AG551" s="19">
        <v>938830</v>
      </c>
      <c r="AH551" s="19">
        <v>957330</v>
      </c>
      <c r="AI551" s="19">
        <v>974790</v>
      </c>
      <c r="AJ551" s="19">
        <v>989090</v>
      </c>
      <c r="AK551" s="19">
        <v>1003000</v>
      </c>
      <c r="AL551" s="19">
        <v>1015200</v>
      </c>
      <c r="AM551" s="19">
        <v>1027000</v>
      </c>
      <c r="AN551" s="19">
        <v>1039500</v>
      </c>
      <c r="AO551" s="19">
        <v>1051600</v>
      </c>
    </row>
    <row r="552" spans="2:41" x14ac:dyDescent="0.3">
      <c r="B552" s="19">
        <v>14</v>
      </c>
      <c r="C552" s="19" t="s">
        <v>152</v>
      </c>
      <c r="D552" s="19" t="s">
        <v>153</v>
      </c>
      <c r="E552" s="19" t="s">
        <v>45</v>
      </c>
      <c r="F552" s="19">
        <v>4824</v>
      </c>
      <c r="G552" s="19">
        <v>10368</v>
      </c>
      <c r="H552" s="19">
        <v>22678</v>
      </c>
      <c r="I552" s="19">
        <v>47760</v>
      </c>
      <c r="J552" s="19">
        <v>85082</v>
      </c>
      <c r="K552" s="19">
        <v>128350</v>
      </c>
      <c r="L552" s="19">
        <v>201190</v>
      </c>
      <c r="M552" s="19">
        <v>280950</v>
      </c>
      <c r="N552" s="19">
        <v>352000</v>
      </c>
      <c r="O552" s="19">
        <v>418160</v>
      </c>
      <c r="P552" s="19">
        <v>458870</v>
      </c>
      <c r="Q552" s="19">
        <v>610530</v>
      </c>
      <c r="R552" s="19">
        <v>815300</v>
      </c>
      <c r="S552" s="19">
        <v>1005700</v>
      </c>
      <c r="T552" s="19">
        <v>1178600</v>
      </c>
      <c r="U552" s="19">
        <v>1342300</v>
      </c>
      <c r="V552" s="19">
        <v>1506000</v>
      </c>
      <c r="W552" s="19">
        <v>1648700</v>
      </c>
      <c r="X552" s="19">
        <v>1780300</v>
      </c>
      <c r="Y552" s="19">
        <v>1908900</v>
      </c>
      <c r="Z552" s="19">
        <v>2014200</v>
      </c>
      <c r="AA552" s="19">
        <v>2110700</v>
      </c>
      <c r="AB552" s="19">
        <v>2203200</v>
      </c>
      <c r="AC552" s="19">
        <v>2272500</v>
      </c>
      <c r="AD552" s="19">
        <v>2332900</v>
      </c>
      <c r="AE552" s="19">
        <v>2391500</v>
      </c>
      <c r="AF552" s="19">
        <v>2431200</v>
      </c>
      <c r="AG552" s="19">
        <v>2465800</v>
      </c>
      <c r="AH552" s="19">
        <v>2503100</v>
      </c>
      <c r="AI552" s="19">
        <v>2527000</v>
      </c>
      <c r="AJ552" s="19">
        <v>2550100</v>
      </c>
      <c r="AK552" s="19">
        <v>2580500</v>
      </c>
      <c r="AL552" s="19">
        <v>2600900</v>
      </c>
      <c r="AM552" s="19">
        <v>2621600</v>
      </c>
      <c r="AN552" s="19">
        <v>2650500</v>
      </c>
      <c r="AO552" s="19">
        <v>2672000</v>
      </c>
    </row>
    <row r="553" spans="2:41" x14ac:dyDescent="0.3">
      <c r="B553" s="19">
        <v>14</v>
      </c>
      <c r="C553" s="19" t="s">
        <v>152</v>
      </c>
      <c r="D553" s="19" t="s">
        <v>153</v>
      </c>
      <c r="E553" s="19" t="s">
        <v>46</v>
      </c>
      <c r="F553" s="19">
        <v>4593.3</v>
      </c>
      <c r="G553" s="19">
        <v>13445</v>
      </c>
      <c r="H553" s="19">
        <v>36243</v>
      </c>
      <c r="I553" s="19">
        <v>87271</v>
      </c>
      <c r="J553" s="19">
        <v>164270</v>
      </c>
      <c r="K553" s="19">
        <v>188070</v>
      </c>
      <c r="L553" s="19">
        <v>222830</v>
      </c>
      <c r="M553" s="19">
        <v>256000</v>
      </c>
      <c r="N553" s="19">
        <v>287920</v>
      </c>
      <c r="O553" s="19">
        <v>318030</v>
      </c>
      <c r="P553" s="19">
        <v>339650</v>
      </c>
      <c r="Q553" s="19">
        <v>385600</v>
      </c>
      <c r="R553" s="19">
        <v>444740</v>
      </c>
      <c r="S553" s="19">
        <v>1365900</v>
      </c>
      <c r="T553" s="19">
        <v>1221300</v>
      </c>
      <c r="U553" s="19">
        <v>1094500</v>
      </c>
      <c r="V553" s="19">
        <v>1141400</v>
      </c>
      <c r="W553" s="19">
        <v>1046600</v>
      </c>
      <c r="X553" s="19">
        <v>930840</v>
      </c>
      <c r="Y553" s="19">
        <v>917020</v>
      </c>
      <c r="Z553" s="19">
        <v>850170</v>
      </c>
      <c r="AA553" s="19">
        <v>751960</v>
      </c>
      <c r="AB553" s="19">
        <v>715610</v>
      </c>
      <c r="AC553" s="19">
        <v>659950</v>
      </c>
      <c r="AD553" s="19">
        <v>592670</v>
      </c>
      <c r="AE553" s="19">
        <v>567130</v>
      </c>
      <c r="AF553" s="19">
        <v>540570</v>
      </c>
      <c r="AG553" s="19">
        <v>516490</v>
      </c>
      <c r="AH553" s="19">
        <v>508910</v>
      </c>
      <c r="AI553" s="19">
        <v>497820</v>
      </c>
      <c r="AJ553" s="19">
        <v>485960</v>
      </c>
      <c r="AK553" s="19">
        <v>480610</v>
      </c>
      <c r="AL553" s="19">
        <v>470200</v>
      </c>
      <c r="AM553" s="19">
        <v>460540</v>
      </c>
      <c r="AN553" s="19">
        <v>453920</v>
      </c>
      <c r="AO553" s="19">
        <v>443200</v>
      </c>
    </row>
    <row r="554" spans="2:41" x14ac:dyDescent="0.3">
      <c r="B554" s="19">
        <v>14</v>
      </c>
      <c r="C554" s="19" t="s">
        <v>152</v>
      </c>
      <c r="D554" s="19" t="s">
        <v>51</v>
      </c>
      <c r="E554" s="19" t="s">
        <v>42</v>
      </c>
      <c r="F554" s="19">
        <v>7682.2</v>
      </c>
      <c r="G554" s="19">
        <v>20248</v>
      </c>
      <c r="H554" s="19">
        <v>45747</v>
      </c>
      <c r="I554" s="19">
        <v>90712</v>
      </c>
      <c r="J554" s="19">
        <v>149600</v>
      </c>
      <c r="K554" s="19">
        <v>196770</v>
      </c>
      <c r="L554" s="19">
        <v>278010</v>
      </c>
      <c r="M554" s="19">
        <v>366810</v>
      </c>
      <c r="N554" s="19">
        <v>453480</v>
      </c>
      <c r="O554" s="19">
        <v>537480</v>
      </c>
      <c r="P554" s="19">
        <v>600620</v>
      </c>
      <c r="Q554" s="19">
        <v>749350</v>
      </c>
      <c r="R554" s="19">
        <v>950820</v>
      </c>
      <c r="S554" s="19">
        <v>992320</v>
      </c>
      <c r="T554" s="19">
        <v>1151700</v>
      </c>
      <c r="U554" s="19">
        <v>1294000</v>
      </c>
      <c r="V554" s="19">
        <v>1411600</v>
      </c>
      <c r="W554" s="19">
        <v>1531100</v>
      </c>
      <c r="X554" s="19">
        <v>1640200</v>
      </c>
      <c r="Y554" s="19">
        <v>1736100</v>
      </c>
      <c r="Z554" s="19">
        <v>1817300</v>
      </c>
      <c r="AA554" s="19">
        <v>1895000</v>
      </c>
      <c r="AB554" s="19">
        <v>1962700</v>
      </c>
      <c r="AC554" s="19">
        <v>2014100</v>
      </c>
      <c r="AD554" s="19">
        <v>2058700</v>
      </c>
      <c r="AE554" s="19">
        <v>2097100</v>
      </c>
      <c r="AF554" s="19">
        <v>2120400</v>
      </c>
      <c r="AG554" s="19">
        <v>2139200</v>
      </c>
      <c r="AH554" s="19">
        <v>2151400</v>
      </c>
      <c r="AI554" s="19">
        <v>2162600</v>
      </c>
      <c r="AJ554" s="19">
        <v>2173500</v>
      </c>
      <c r="AK554" s="19">
        <v>2188600</v>
      </c>
      <c r="AL554" s="19">
        <v>2197500</v>
      </c>
      <c r="AM554" s="19">
        <v>2206400</v>
      </c>
      <c r="AN554" s="19">
        <v>2220300</v>
      </c>
      <c r="AO554" s="19">
        <v>2229500</v>
      </c>
    </row>
    <row r="555" spans="2:41" x14ac:dyDescent="0.3">
      <c r="B555" s="19">
        <v>14</v>
      </c>
      <c r="C555" s="19" t="s">
        <v>152</v>
      </c>
      <c r="D555" s="19" t="s">
        <v>51</v>
      </c>
      <c r="E555" s="19" t="s">
        <v>44</v>
      </c>
      <c r="F555" s="19">
        <v>7217.8</v>
      </c>
      <c r="G555" s="19">
        <v>17650</v>
      </c>
      <c r="H555" s="19">
        <v>31226</v>
      </c>
      <c r="I555" s="19">
        <v>44438</v>
      </c>
      <c r="J555" s="19">
        <v>49785</v>
      </c>
      <c r="K555" s="19">
        <v>47712</v>
      </c>
      <c r="L555" s="19">
        <v>47014</v>
      </c>
      <c r="M555" s="19">
        <v>50977</v>
      </c>
      <c r="N555" s="19">
        <v>63850</v>
      </c>
      <c r="O555" s="19">
        <v>81969</v>
      </c>
      <c r="P555" s="19">
        <v>96621</v>
      </c>
      <c r="Q555" s="19">
        <v>116720</v>
      </c>
      <c r="R555" s="19">
        <v>149860</v>
      </c>
      <c r="S555" s="19">
        <v>513630</v>
      </c>
      <c r="T555" s="19">
        <v>663030</v>
      </c>
      <c r="U555" s="19">
        <v>754840</v>
      </c>
      <c r="V555" s="19">
        <v>782940</v>
      </c>
      <c r="W555" s="19">
        <v>781230</v>
      </c>
      <c r="X555" s="19">
        <v>781180</v>
      </c>
      <c r="Y555" s="19">
        <v>780760</v>
      </c>
      <c r="Z555" s="19">
        <v>784000</v>
      </c>
      <c r="AA555" s="19">
        <v>791390</v>
      </c>
      <c r="AB555" s="19">
        <v>803130</v>
      </c>
      <c r="AC555" s="19">
        <v>814400</v>
      </c>
      <c r="AD555" s="19">
        <v>827010</v>
      </c>
      <c r="AE555" s="19">
        <v>841280</v>
      </c>
      <c r="AF555" s="19">
        <v>857070</v>
      </c>
      <c r="AG555" s="19">
        <v>874570</v>
      </c>
      <c r="AH555" s="19">
        <v>893740</v>
      </c>
      <c r="AI555" s="19">
        <v>911600</v>
      </c>
      <c r="AJ555" s="19">
        <v>925900</v>
      </c>
      <c r="AK555" s="19">
        <v>939450</v>
      </c>
      <c r="AL555" s="19">
        <v>951280</v>
      </c>
      <c r="AM555" s="19">
        <v>962810</v>
      </c>
      <c r="AN555" s="19">
        <v>974870</v>
      </c>
      <c r="AO555" s="19">
        <v>986570</v>
      </c>
    </row>
    <row r="556" spans="2:41" x14ac:dyDescent="0.3">
      <c r="B556" s="19">
        <v>14</v>
      </c>
      <c r="C556" s="19" t="s">
        <v>152</v>
      </c>
      <c r="D556" s="19" t="s">
        <v>51</v>
      </c>
      <c r="E556" s="19" t="s">
        <v>45</v>
      </c>
      <c r="F556" s="19">
        <v>3587.5</v>
      </c>
      <c r="G556" s="19">
        <v>8130.1</v>
      </c>
      <c r="H556" s="19">
        <v>20263</v>
      </c>
      <c r="I556" s="19">
        <v>45495</v>
      </c>
      <c r="J556" s="19">
        <v>83966</v>
      </c>
      <c r="K556" s="19">
        <v>127600</v>
      </c>
      <c r="L556" s="19">
        <v>200790</v>
      </c>
      <c r="M556" s="19">
        <v>280580</v>
      </c>
      <c r="N556" s="19">
        <v>350160</v>
      </c>
      <c r="O556" s="19">
        <v>413520</v>
      </c>
      <c r="P556" s="19">
        <v>450190</v>
      </c>
      <c r="Q556" s="19">
        <v>610110</v>
      </c>
      <c r="R556" s="19">
        <v>815300</v>
      </c>
      <c r="S556" s="19">
        <v>1005700</v>
      </c>
      <c r="T556" s="19">
        <v>1178600</v>
      </c>
      <c r="U556" s="19">
        <v>1342300</v>
      </c>
      <c r="V556" s="19">
        <v>1506000</v>
      </c>
      <c r="W556" s="19">
        <v>1648700</v>
      </c>
      <c r="X556" s="19">
        <v>1780300</v>
      </c>
      <c r="Y556" s="19">
        <v>1908900</v>
      </c>
      <c r="Z556" s="19">
        <v>2014200</v>
      </c>
      <c r="AA556" s="19">
        <v>2110700</v>
      </c>
      <c r="AB556" s="19">
        <v>2203200</v>
      </c>
      <c r="AC556" s="19">
        <v>2272500</v>
      </c>
      <c r="AD556" s="19">
        <v>2332900</v>
      </c>
      <c r="AE556" s="19">
        <v>2391500</v>
      </c>
      <c r="AF556" s="19">
        <v>2431200</v>
      </c>
      <c r="AG556" s="19">
        <v>2465800</v>
      </c>
      <c r="AH556" s="19">
        <v>2503100</v>
      </c>
      <c r="AI556" s="19">
        <v>2527000</v>
      </c>
      <c r="AJ556" s="19">
        <v>2550100</v>
      </c>
      <c r="AK556" s="19">
        <v>2580500</v>
      </c>
      <c r="AL556" s="19">
        <v>2600900</v>
      </c>
      <c r="AM556" s="19">
        <v>2621600</v>
      </c>
      <c r="AN556" s="19">
        <v>2650500</v>
      </c>
      <c r="AO556" s="19">
        <v>2672000</v>
      </c>
    </row>
    <row r="557" spans="2:41" x14ac:dyDescent="0.3">
      <c r="B557" s="19">
        <v>14</v>
      </c>
      <c r="C557" s="19" t="s">
        <v>152</v>
      </c>
      <c r="D557" s="19" t="s">
        <v>51</v>
      </c>
      <c r="E557" s="19" t="s">
        <v>46</v>
      </c>
      <c r="F557" s="19">
        <v>3406.4</v>
      </c>
      <c r="G557" s="19">
        <v>10133</v>
      </c>
      <c r="H557" s="19">
        <v>27049</v>
      </c>
      <c r="I557" s="19">
        <v>63360</v>
      </c>
      <c r="J557" s="19">
        <v>113060</v>
      </c>
      <c r="K557" s="19">
        <v>116920</v>
      </c>
      <c r="L557" s="19">
        <v>133940</v>
      </c>
      <c r="M557" s="19">
        <v>155130</v>
      </c>
      <c r="N557" s="19">
        <v>176380</v>
      </c>
      <c r="O557" s="19">
        <v>196410</v>
      </c>
      <c r="P557" s="19">
        <v>207130</v>
      </c>
      <c r="Q557" s="19">
        <v>237020</v>
      </c>
      <c r="R557" s="19">
        <v>281380</v>
      </c>
      <c r="S557" s="19">
        <v>1064100</v>
      </c>
      <c r="T557" s="19">
        <v>978540</v>
      </c>
      <c r="U557" s="19">
        <v>903900</v>
      </c>
      <c r="V557" s="19">
        <v>960060</v>
      </c>
      <c r="W557" s="19">
        <v>880900</v>
      </c>
      <c r="X557" s="19">
        <v>783080</v>
      </c>
      <c r="Y557" s="19">
        <v>776300</v>
      </c>
      <c r="Z557" s="19">
        <v>722030</v>
      </c>
      <c r="AA557" s="19">
        <v>638800</v>
      </c>
      <c r="AB557" s="19">
        <v>609990</v>
      </c>
      <c r="AC557" s="19">
        <v>563370</v>
      </c>
      <c r="AD557" s="19">
        <v>505390</v>
      </c>
      <c r="AE557" s="19">
        <v>484400</v>
      </c>
      <c r="AF557" s="19">
        <v>462410</v>
      </c>
      <c r="AG557" s="19">
        <v>442160</v>
      </c>
      <c r="AH557" s="19">
        <v>436110</v>
      </c>
      <c r="AI557" s="19">
        <v>427000</v>
      </c>
      <c r="AJ557" s="19">
        <v>416740</v>
      </c>
      <c r="AK557" s="19">
        <v>411770</v>
      </c>
      <c r="AL557" s="19">
        <v>402470</v>
      </c>
      <c r="AM557" s="19">
        <v>393740</v>
      </c>
      <c r="AN557" s="19">
        <v>387410</v>
      </c>
      <c r="AO557" s="19">
        <v>377610</v>
      </c>
    </row>
    <row r="558" spans="2:41" x14ac:dyDescent="0.3">
      <c r="B558" s="19">
        <v>14</v>
      </c>
      <c r="C558" s="19" t="s">
        <v>152</v>
      </c>
      <c r="D558" s="19" t="s">
        <v>52</v>
      </c>
      <c r="E558" s="19" t="s">
        <v>42</v>
      </c>
      <c r="F558" s="19">
        <v>4937</v>
      </c>
      <c r="G558" s="19">
        <v>11878</v>
      </c>
      <c r="H558" s="19">
        <v>26153</v>
      </c>
      <c r="I558" s="19">
        <v>51340</v>
      </c>
      <c r="J558" s="19">
        <v>86001</v>
      </c>
      <c r="K558" s="19">
        <v>108000</v>
      </c>
      <c r="L558" s="19">
        <v>156990</v>
      </c>
      <c r="M558" s="19">
        <v>211270</v>
      </c>
      <c r="N558" s="19">
        <v>266920</v>
      </c>
      <c r="O558" s="19">
        <v>319020</v>
      </c>
      <c r="P558" s="19">
        <v>370530</v>
      </c>
      <c r="Q558" s="19">
        <v>450640</v>
      </c>
      <c r="R558" s="19">
        <v>535320</v>
      </c>
      <c r="S558" s="19">
        <v>611880</v>
      </c>
      <c r="T558" s="19">
        <v>695110</v>
      </c>
      <c r="U558" s="19">
        <v>782450</v>
      </c>
      <c r="V558" s="19">
        <v>870700</v>
      </c>
      <c r="W558" s="19">
        <v>965980</v>
      </c>
      <c r="X558" s="19">
        <v>1052700</v>
      </c>
      <c r="Y558" s="19">
        <v>1121600</v>
      </c>
      <c r="Z558" s="19">
        <v>1183700</v>
      </c>
      <c r="AA558" s="19">
        <v>1242800</v>
      </c>
      <c r="AB558" s="19">
        <v>1291500</v>
      </c>
      <c r="AC558" s="19">
        <v>1332700</v>
      </c>
      <c r="AD558" s="19">
        <v>1367800</v>
      </c>
      <c r="AE558" s="19">
        <v>1396000</v>
      </c>
      <c r="AF558" s="19">
        <v>1413400</v>
      </c>
      <c r="AG558" s="19">
        <v>1427100</v>
      </c>
      <c r="AH558" s="19">
        <v>1440000</v>
      </c>
      <c r="AI558" s="19">
        <v>1446500</v>
      </c>
      <c r="AJ558" s="19">
        <v>1453600</v>
      </c>
      <c r="AK558" s="19">
        <v>1463700</v>
      </c>
      <c r="AL558" s="19">
        <v>1469900</v>
      </c>
      <c r="AM558" s="19">
        <v>1476000</v>
      </c>
      <c r="AN558" s="19">
        <v>1485600</v>
      </c>
      <c r="AO558" s="19">
        <v>1492100</v>
      </c>
    </row>
    <row r="559" spans="2:41" x14ac:dyDescent="0.3">
      <c r="B559" s="19">
        <v>14</v>
      </c>
      <c r="C559" s="19" t="s">
        <v>152</v>
      </c>
      <c r="D559" s="19" t="s">
        <v>52</v>
      </c>
      <c r="E559" s="19" t="s">
        <v>44</v>
      </c>
      <c r="F559" s="19">
        <v>4011.5</v>
      </c>
      <c r="G559" s="19">
        <v>9176.4</v>
      </c>
      <c r="H559" s="19">
        <v>16785</v>
      </c>
      <c r="I559" s="19">
        <v>25754</v>
      </c>
      <c r="J559" s="19">
        <v>34313</v>
      </c>
      <c r="K559" s="19">
        <v>38917</v>
      </c>
      <c r="L559" s="19">
        <v>45083</v>
      </c>
      <c r="M559" s="19">
        <v>51232</v>
      </c>
      <c r="N559" s="19">
        <v>61917</v>
      </c>
      <c r="O559" s="19">
        <v>73985</v>
      </c>
      <c r="P559" s="19">
        <v>89717</v>
      </c>
      <c r="Q559" s="19">
        <v>99349</v>
      </c>
      <c r="R559" s="19">
        <v>109510</v>
      </c>
      <c r="S559" s="19">
        <v>113140</v>
      </c>
      <c r="T559" s="19">
        <v>118220</v>
      </c>
      <c r="U559" s="19">
        <v>119950</v>
      </c>
      <c r="V559" s="19">
        <v>121110</v>
      </c>
      <c r="W559" s="19">
        <v>124600</v>
      </c>
      <c r="X559" s="19">
        <v>126660</v>
      </c>
      <c r="Y559" s="19">
        <v>126510</v>
      </c>
      <c r="Z559" s="19">
        <v>125290</v>
      </c>
      <c r="AA559" s="19">
        <v>124080</v>
      </c>
      <c r="AB559" s="19">
        <v>121850</v>
      </c>
      <c r="AC559" s="19">
        <v>118900</v>
      </c>
      <c r="AD559" s="19">
        <v>115740</v>
      </c>
      <c r="AE559" s="19">
        <v>115210</v>
      </c>
      <c r="AF559" s="19">
        <v>114550</v>
      </c>
      <c r="AG559" s="19">
        <v>113930</v>
      </c>
      <c r="AH559" s="19">
        <v>113460</v>
      </c>
      <c r="AI559" s="19">
        <v>112970</v>
      </c>
      <c r="AJ559" s="19">
        <v>112880</v>
      </c>
      <c r="AK559" s="19">
        <v>113080</v>
      </c>
      <c r="AL559" s="19">
        <v>113270</v>
      </c>
      <c r="AM559" s="19">
        <v>113540</v>
      </c>
      <c r="AN559" s="19">
        <v>113940</v>
      </c>
      <c r="AO559" s="19">
        <v>114230</v>
      </c>
    </row>
    <row r="560" spans="2:41" x14ac:dyDescent="0.3">
      <c r="B560" s="19">
        <v>14</v>
      </c>
      <c r="C560" s="19" t="s">
        <v>152</v>
      </c>
      <c r="D560" s="19" t="s">
        <v>52</v>
      </c>
      <c r="E560" s="19" t="s">
        <v>45</v>
      </c>
      <c r="F560" s="19">
        <v>1925.4</v>
      </c>
      <c r="G560" s="19">
        <v>4725.7</v>
      </c>
      <c r="H560" s="19">
        <v>11980</v>
      </c>
      <c r="I560" s="19">
        <v>26227</v>
      </c>
      <c r="J560" s="19">
        <v>46656</v>
      </c>
      <c r="K560" s="19">
        <v>68951</v>
      </c>
      <c r="L560" s="19">
        <v>106370</v>
      </c>
      <c r="M560" s="19">
        <v>148480</v>
      </c>
      <c r="N560" s="19">
        <v>187360</v>
      </c>
      <c r="O560" s="19">
        <v>222130</v>
      </c>
      <c r="P560" s="19">
        <v>247610</v>
      </c>
      <c r="Q560" s="19">
        <v>321430</v>
      </c>
      <c r="R560" s="19">
        <v>402230</v>
      </c>
      <c r="S560" s="19">
        <v>487620</v>
      </c>
      <c r="T560" s="19">
        <v>580020</v>
      </c>
      <c r="U560" s="19">
        <v>671640</v>
      </c>
      <c r="V560" s="19">
        <v>761220</v>
      </c>
      <c r="W560" s="19">
        <v>858860</v>
      </c>
      <c r="X560" s="19">
        <v>952180</v>
      </c>
      <c r="Y560" s="19">
        <v>1033900</v>
      </c>
      <c r="Z560" s="19">
        <v>1105900</v>
      </c>
      <c r="AA560" s="19">
        <v>1174100</v>
      </c>
      <c r="AB560" s="19">
        <v>1232400</v>
      </c>
      <c r="AC560" s="19">
        <v>1279100</v>
      </c>
      <c r="AD560" s="19">
        <v>1320600</v>
      </c>
      <c r="AE560" s="19">
        <v>1356200</v>
      </c>
      <c r="AF560" s="19">
        <v>1380700</v>
      </c>
      <c r="AG560" s="19">
        <v>1401300</v>
      </c>
      <c r="AH560" s="19">
        <v>1421200</v>
      </c>
      <c r="AI560" s="19">
        <v>1434300</v>
      </c>
      <c r="AJ560" s="19">
        <v>1447500</v>
      </c>
      <c r="AK560" s="19">
        <v>1464000</v>
      </c>
      <c r="AL560" s="19">
        <v>1476000</v>
      </c>
      <c r="AM560" s="19">
        <v>1488200</v>
      </c>
      <c r="AN560" s="19">
        <v>1504200</v>
      </c>
      <c r="AO560" s="19">
        <v>1516800</v>
      </c>
    </row>
    <row r="561" spans="2:41" x14ac:dyDescent="0.3">
      <c r="B561" s="19">
        <v>14</v>
      </c>
      <c r="C561" s="19" t="s">
        <v>152</v>
      </c>
      <c r="D561" s="19" t="s">
        <v>52</v>
      </c>
      <c r="E561" s="19" t="s">
        <v>46</v>
      </c>
      <c r="F561" s="19">
        <v>282.86</v>
      </c>
      <c r="G561" s="19">
        <v>918.41</v>
      </c>
      <c r="H561" s="19">
        <v>2638.2</v>
      </c>
      <c r="I561" s="19">
        <v>6643.4</v>
      </c>
      <c r="J561" s="19">
        <v>13401</v>
      </c>
      <c r="K561" s="19">
        <v>14499</v>
      </c>
      <c r="L561" s="19">
        <v>18660</v>
      </c>
      <c r="M561" s="19">
        <v>23471</v>
      </c>
      <c r="N561" s="19">
        <v>28154</v>
      </c>
      <c r="O561" s="19">
        <v>31960</v>
      </c>
      <c r="P561" s="19">
        <v>36389</v>
      </c>
      <c r="Q561" s="19">
        <v>41687</v>
      </c>
      <c r="R561" s="19">
        <v>46272</v>
      </c>
      <c r="S561" s="19">
        <v>49691</v>
      </c>
      <c r="T561" s="19">
        <v>53140</v>
      </c>
      <c r="U561" s="19">
        <v>56498</v>
      </c>
      <c r="V561" s="19">
        <v>60959</v>
      </c>
      <c r="W561" s="19">
        <v>64223</v>
      </c>
      <c r="X561" s="19">
        <v>66598</v>
      </c>
      <c r="Y561" s="19">
        <v>67800</v>
      </c>
      <c r="Z561" s="19">
        <v>68310</v>
      </c>
      <c r="AA561" s="19">
        <v>68525</v>
      </c>
      <c r="AB561" s="19">
        <v>67821</v>
      </c>
      <c r="AC561" s="19">
        <v>66196</v>
      </c>
      <c r="AD561" s="19">
        <v>64208</v>
      </c>
      <c r="AE561" s="19">
        <v>64163</v>
      </c>
      <c r="AF561" s="19">
        <v>63694</v>
      </c>
      <c r="AG561" s="19">
        <v>63125</v>
      </c>
      <c r="AH561" s="19">
        <v>62524</v>
      </c>
      <c r="AI561" s="19">
        <v>61564</v>
      </c>
      <c r="AJ561" s="19">
        <v>60518</v>
      </c>
      <c r="AK561" s="19">
        <v>59545</v>
      </c>
      <c r="AL561" s="19">
        <v>58318</v>
      </c>
      <c r="AM561" s="19">
        <v>57056</v>
      </c>
      <c r="AN561" s="19">
        <v>55936</v>
      </c>
      <c r="AO561" s="19">
        <v>54675</v>
      </c>
    </row>
    <row r="562" spans="2:41" x14ac:dyDescent="0.3">
      <c r="B562" s="19">
        <v>14</v>
      </c>
      <c r="C562" s="19" t="s">
        <v>152</v>
      </c>
      <c r="D562" s="19" t="s">
        <v>53</v>
      </c>
      <c r="E562" s="19" t="s">
        <v>42</v>
      </c>
      <c r="F562" s="19">
        <v>9761.7999999999993</v>
      </c>
      <c r="G562" s="19">
        <v>24806</v>
      </c>
      <c r="H562" s="19">
        <v>56906</v>
      </c>
      <c r="I562" s="19">
        <v>114270</v>
      </c>
      <c r="J562" s="19">
        <v>191100</v>
      </c>
      <c r="K562" s="19">
        <v>254960</v>
      </c>
      <c r="L562" s="19">
        <v>349460</v>
      </c>
      <c r="M562" s="19">
        <v>449320</v>
      </c>
      <c r="N562" s="19">
        <v>549660</v>
      </c>
      <c r="O562" s="19">
        <v>648390</v>
      </c>
      <c r="P562" s="19">
        <v>723880</v>
      </c>
      <c r="Q562" s="19">
        <v>910520</v>
      </c>
      <c r="R562" s="19">
        <v>1155100</v>
      </c>
      <c r="S562" s="19">
        <v>1195400</v>
      </c>
      <c r="T562" s="19">
        <v>1364400</v>
      </c>
      <c r="U562" s="19">
        <v>1527900</v>
      </c>
      <c r="V562" s="19">
        <v>1665500</v>
      </c>
      <c r="W562" s="19">
        <v>1800700</v>
      </c>
      <c r="X562" s="19">
        <v>1915600</v>
      </c>
      <c r="Y562" s="19">
        <v>2004400</v>
      </c>
      <c r="Z562" s="19">
        <v>2084400</v>
      </c>
      <c r="AA562" s="19">
        <v>2155700</v>
      </c>
      <c r="AB562" s="19">
        <v>2222500</v>
      </c>
      <c r="AC562" s="19">
        <v>2272100</v>
      </c>
      <c r="AD562" s="19">
        <v>2314200</v>
      </c>
      <c r="AE562" s="19">
        <v>2350300</v>
      </c>
      <c r="AF562" s="19">
        <v>2370900</v>
      </c>
      <c r="AG562" s="19">
        <v>2387700</v>
      </c>
      <c r="AH562" s="19">
        <v>2405600</v>
      </c>
      <c r="AI562" s="19">
        <v>2414700</v>
      </c>
      <c r="AJ562" s="19">
        <v>2424500</v>
      </c>
      <c r="AK562" s="19">
        <v>2439700</v>
      </c>
      <c r="AL562" s="19">
        <v>2448700</v>
      </c>
      <c r="AM562" s="19">
        <v>2458200</v>
      </c>
      <c r="AN562" s="19">
        <v>2473200</v>
      </c>
      <c r="AO562" s="19">
        <v>2483300</v>
      </c>
    </row>
    <row r="563" spans="2:41" x14ac:dyDescent="0.3">
      <c r="B563" s="19">
        <v>14</v>
      </c>
      <c r="C563" s="19" t="s">
        <v>152</v>
      </c>
      <c r="D563" s="19" t="s">
        <v>53</v>
      </c>
      <c r="E563" s="19" t="s">
        <v>44</v>
      </c>
      <c r="F563" s="19">
        <v>10585</v>
      </c>
      <c r="G563" s="19">
        <v>24802</v>
      </c>
      <c r="H563" s="19">
        <v>43235</v>
      </c>
      <c r="I563" s="19">
        <v>61239</v>
      </c>
      <c r="J563" s="19">
        <v>71064</v>
      </c>
      <c r="K563" s="19">
        <v>74282</v>
      </c>
      <c r="L563" s="19">
        <v>79662</v>
      </c>
      <c r="M563" s="19">
        <v>90553</v>
      </c>
      <c r="N563" s="19">
        <v>111400</v>
      </c>
      <c r="O563" s="19">
        <v>139210</v>
      </c>
      <c r="P563" s="19">
        <v>157320</v>
      </c>
      <c r="Q563" s="19">
        <v>193980</v>
      </c>
      <c r="R563" s="19">
        <v>255710</v>
      </c>
      <c r="S563" s="19">
        <v>637430</v>
      </c>
      <c r="T563" s="19">
        <v>797850</v>
      </c>
      <c r="U563" s="19">
        <v>880840</v>
      </c>
      <c r="V563" s="19">
        <v>895090</v>
      </c>
      <c r="W563" s="19">
        <v>882990</v>
      </c>
      <c r="X563" s="19">
        <v>874390</v>
      </c>
      <c r="Y563" s="19">
        <v>867880</v>
      </c>
      <c r="Z563" s="19">
        <v>866460</v>
      </c>
      <c r="AA563" s="19">
        <v>869590</v>
      </c>
      <c r="AB563" s="19">
        <v>878190</v>
      </c>
      <c r="AC563" s="19">
        <v>885990</v>
      </c>
      <c r="AD563" s="19">
        <v>896100</v>
      </c>
      <c r="AE563" s="19">
        <v>908510</v>
      </c>
      <c r="AF563" s="19">
        <v>922600</v>
      </c>
      <c r="AG563" s="19">
        <v>938830</v>
      </c>
      <c r="AH563" s="19">
        <v>957330</v>
      </c>
      <c r="AI563" s="19">
        <v>974790</v>
      </c>
      <c r="AJ563" s="19">
        <v>989090</v>
      </c>
      <c r="AK563" s="19">
        <v>1003000</v>
      </c>
      <c r="AL563" s="19">
        <v>1015200</v>
      </c>
      <c r="AM563" s="19">
        <v>1027000</v>
      </c>
      <c r="AN563" s="19">
        <v>1039500</v>
      </c>
      <c r="AO563" s="19">
        <v>1051600</v>
      </c>
    </row>
    <row r="564" spans="2:41" x14ac:dyDescent="0.3">
      <c r="B564" s="19">
        <v>14</v>
      </c>
      <c r="C564" s="19" t="s">
        <v>152</v>
      </c>
      <c r="D564" s="19" t="s">
        <v>53</v>
      </c>
      <c r="E564" s="19" t="s">
        <v>45</v>
      </c>
      <c r="F564" s="19">
        <v>4824</v>
      </c>
      <c r="G564" s="19">
        <v>10368</v>
      </c>
      <c r="H564" s="19">
        <v>22678</v>
      </c>
      <c r="I564" s="19">
        <v>47760</v>
      </c>
      <c r="J564" s="19">
        <v>85082</v>
      </c>
      <c r="K564" s="19">
        <v>128350</v>
      </c>
      <c r="L564" s="19">
        <v>201190</v>
      </c>
      <c r="M564" s="19">
        <v>280950</v>
      </c>
      <c r="N564" s="19">
        <v>352000</v>
      </c>
      <c r="O564" s="19">
        <v>418160</v>
      </c>
      <c r="P564" s="19">
        <v>458870</v>
      </c>
      <c r="Q564" s="19">
        <v>610530</v>
      </c>
      <c r="R564" s="19">
        <v>815300</v>
      </c>
      <c r="S564" s="19">
        <v>1005700</v>
      </c>
      <c r="T564" s="19">
        <v>1178600</v>
      </c>
      <c r="U564" s="19">
        <v>1342300</v>
      </c>
      <c r="V564" s="19">
        <v>1506000</v>
      </c>
      <c r="W564" s="19">
        <v>1648700</v>
      </c>
      <c r="X564" s="19">
        <v>1780300</v>
      </c>
      <c r="Y564" s="19">
        <v>1908900</v>
      </c>
      <c r="Z564" s="19">
        <v>2014200</v>
      </c>
      <c r="AA564" s="19">
        <v>2110700</v>
      </c>
      <c r="AB564" s="19">
        <v>2203200</v>
      </c>
      <c r="AC564" s="19">
        <v>2272500</v>
      </c>
      <c r="AD564" s="19">
        <v>2332900</v>
      </c>
      <c r="AE564" s="19">
        <v>2391500</v>
      </c>
      <c r="AF564" s="19">
        <v>2431200</v>
      </c>
      <c r="AG564" s="19">
        <v>2465800</v>
      </c>
      <c r="AH564" s="19">
        <v>2503100</v>
      </c>
      <c r="AI564" s="19">
        <v>2527000</v>
      </c>
      <c r="AJ564" s="19">
        <v>2550100</v>
      </c>
      <c r="AK564" s="19">
        <v>2580500</v>
      </c>
      <c r="AL564" s="19">
        <v>2600900</v>
      </c>
      <c r="AM564" s="19">
        <v>2621600</v>
      </c>
      <c r="AN564" s="19">
        <v>2650500</v>
      </c>
      <c r="AO564" s="19">
        <v>2672000</v>
      </c>
    </row>
    <row r="565" spans="2:41" x14ac:dyDescent="0.3">
      <c r="B565" s="19">
        <v>14</v>
      </c>
      <c r="C565" s="19" t="s">
        <v>152</v>
      </c>
      <c r="D565" s="19" t="s">
        <v>53</v>
      </c>
      <c r="E565" s="19" t="s">
        <v>46</v>
      </c>
      <c r="F565" s="19">
        <v>4593.3</v>
      </c>
      <c r="G565" s="19">
        <v>13445</v>
      </c>
      <c r="H565" s="19">
        <v>36243</v>
      </c>
      <c r="I565" s="19">
        <v>87271</v>
      </c>
      <c r="J565" s="19">
        <v>164270</v>
      </c>
      <c r="K565" s="19">
        <v>188070</v>
      </c>
      <c r="L565" s="19">
        <v>222830</v>
      </c>
      <c r="M565" s="19">
        <v>256000</v>
      </c>
      <c r="N565" s="19">
        <v>287920</v>
      </c>
      <c r="O565" s="19">
        <v>318030</v>
      </c>
      <c r="P565" s="19">
        <v>339650</v>
      </c>
      <c r="Q565" s="19">
        <v>385600</v>
      </c>
      <c r="R565" s="19">
        <v>444740</v>
      </c>
      <c r="S565" s="19">
        <v>1365900</v>
      </c>
      <c r="T565" s="19">
        <v>1221300</v>
      </c>
      <c r="U565" s="19">
        <v>1094500</v>
      </c>
      <c r="V565" s="19">
        <v>1141400</v>
      </c>
      <c r="W565" s="19">
        <v>1046600</v>
      </c>
      <c r="X565" s="19">
        <v>930840</v>
      </c>
      <c r="Y565" s="19">
        <v>917020</v>
      </c>
      <c r="Z565" s="19">
        <v>850170</v>
      </c>
      <c r="AA565" s="19">
        <v>751960</v>
      </c>
      <c r="AB565" s="19">
        <v>715610</v>
      </c>
      <c r="AC565" s="19">
        <v>659950</v>
      </c>
      <c r="AD565" s="19">
        <v>592670</v>
      </c>
      <c r="AE565" s="19">
        <v>567130</v>
      </c>
      <c r="AF565" s="19">
        <v>540570</v>
      </c>
      <c r="AG565" s="19">
        <v>516490</v>
      </c>
      <c r="AH565" s="19">
        <v>508910</v>
      </c>
      <c r="AI565" s="19">
        <v>497820</v>
      </c>
      <c r="AJ565" s="19">
        <v>485960</v>
      </c>
      <c r="AK565" s="19">
        <v>480610</v>
      </c>
      <c r="AL565" s="19">
        <v>470200</v>
      </c>
      <c r="AM565" s="19">
        <v>460540</v>
      </c>
      <c r="AN565" s="19">
        <v>453920</v>
      </c>
      <c r="AO565" s="19">
        <v>443200</v>
      </c>
    </row>
    <row r="566" spans="2:41" x14ac:dyDescent="0.3">
      <c r="B566" s="19">
        <v>14</v>
      </c>
      <c r="C566" s="19" t="s">
        <v>152</v>
      </c>
      <c r="D566" s="19" t="s">
        <v>54</v>
      </c>
      <c r="E566" s="19" t="s">
        <v>42</v>
      </c>
      <c r="F566" s="19">
        <v>6705.4</v>
      </c>
      <c r="G566" s="19">
        <v>16167</v>
      </c>
      <c r="H566" s="19">
        <v>36209</v>
      </c>
      <c r="I566" s="19">
        <v>71797</v>
      </c>
      <c r="J566" s="19">
        <v>121140</v>
      </c>
      <c r="K566" s="19">
        <v>152930</v>
      </c>
      <c r="L566" s="19">
        <v>205350</v>
      </c>
      <c r="M566" s="19">
        <v>264560</v>
      </c>
      <c r="N566" s="19">
        <v>331600</v>
      </c>
      <c r="O566" s="19">
        <v>392790</v>
      </c>
      <c r="P566" s="19">
        <v>452410</v>
      </c>
      <c r="Q566" s="19">
        <v>550020</v>
      </c>
      <c r="R566" s="19">
        <v>650360</v>
      </c>
      <c r="S566" s="19">
        <v>737060</v>
      </c>
      <c r="T566" s="19">
        <v>824220</v>
      </c>
      <c r="U566" s="19">
        <v>915230</v>
      </c>
      <c r="V566" s="19">
        <v>1016800</v>
      </c>
      <c r="W566" s="19">
        <v>1123700</v>
      </c>
      <c r="X566" s="19">
        <v>1218500</v>
      </c>
      <c r="Y566" s="19">
        <v>1291200</v>
      </c>
      <c r="Z566" s="19">
        <v>1352000</v>
      </c>
      <c r="AA566" s="19">
        <v>1408900</v>
      </c>
      <c r="AB566" s="19">
        <v>1454800</v>
      </c>
      <c r="AC566" s="19">
        <v>1489100</v>
      </c>
      <c r="AD566" s="19">
        <v>1515700</v>
      </c>
      <c r="AE566" s="19">
        <v>1540100</v>
      </c>
      <c r="AF566" s="19">
        <v>1553300</v>
      </c>
      <c r="AG566" s="19">
        <v>1563500</v>
      </c>
      <c r="AH566" s="19">
        <v>1573600</v>
      </c>
      <c r="AI566" s="19">
        <v>1575300</v>
      </c>
      <c r="AJ566" s="19">
        <v>1581100</v>
      </c>
      <c r="AK566" s="19">
        <v>1590700</v>
      </c>
      <c r="AL566" s="19">
        <v>1596200</v>
      </c>
      <c r="AM566" s="19">
        <v>1602000</v>
      </c>
      <c r="AN566" s="19">
        <v>1611600</v>
      </c>
      <c r="AO566" s="19">
        <v>1618000</v>
      </c>
    </row>
    <row r="567" spans="2:41" x14ac:dyDescent="0.3">
      <c r="B567" s="19">
        <v>14</v>
      </c>
      <c r="C567" s="19" t="s">
        <v>152</v>
      </c>
      <c r="D567" s="19" t="s">
        <v>54</v>
      </c>
      <c r="E567" s="19" t="s">
        <v>44</v>
      </c>
      <c r="F567" s="19">
        <v>5026.5</v>
      </c>
      <c r="G567" s="19">
        <v>11227</v>
      </c>
      <c r="H567" s="19">
        <v>20977</v>
      </c>
      <c r="I567" s="19">
        <v>33987</v>
      </c>
      <c r="J567" s="19">
        <v>47596</v>
      </c>
      <c r="K567" s="19">
        <v>66285</v>
      </c>
      <c r="L567" s="19">
        <v>81383</v>
      </c>
      <c r="M567" s="19">
        <v>93534</v>
      </c>
      <c r="N567" s="19">
        <v>112560</v>
      </c>
      <c r="O567" s="19">
        <v>134780</v>
      </c>
      <c r="P567" s="19">
        <v>163870</v>
      </c>
      <c r="Q567" s="19">
        <v>178220</v>
      </c>
      <c r="R567" s="19">
        <v>192960</v>
      </c>
      <c r="S567" s="19">
        <v>193600</v>
      </c>
      <c r="T567" s="19">
        <v>196490</v>
      </c>
      <c r="U567" s="19">
        <v>196790</v>
      </c>
      <c r="V567" s="19">
        <v>195640</v>
      </c>
      <c r="W567" s="19">
        <v>198500</v>
      </c>
      <c r="X567" s="19">
        <v>198630</v>
      </c>
      <c r="Y567" s="19">
        <v>194540</v>
      </c>
      <c r="Z567" s="19">
        <v>188680</v>
      </c>
      <c r="AA567" s="19">
        <v>182840</v>
      </c>
      <c r="AB567" s="19">
        <v>176030</v>
      </c>
      <c r="AC567" s="19">
        <v>168270</v>
      </c>
      <c r="AD567" s="19">
        <v>160140</v>
      </c>
      <c r="AE567" s="19">
        <v>156740</v>
      </c>
      <c r="AF567" s="19">
        <v>153550</v>
      </c>
      <c r="AG567" s="19">
        <v>150890</v>
      </c>
      <c r="AH567" s="19">
        <v>148840</v>
      </c>
      <c r="AI567" s="19">
        <v>147100</v>
      </c>
      <c r="AJ567" s="19">
        <v>146140</v>
      </c>
      <c r="AK567" s="19">
        <v>145800</v>
      </c>
      <c r="AL567" s="19">
        <v>145680</v>
      </c>
      <c r="AM567" s="19">
        <v>145860</v>
      </c>
      <c r="AN567" s="19">
        <v>146280</v>
      </c>
      <c r="AO567" s="19">
        <v>146590</v>
      </c>
    </row>
    <row r="568" spans="2:41" x14ac:dyDescent="0.3">
      <c r="B568" s="19">
        <v>14</v>
      </c>
      <c r="C568" s="19" t="s">
        <v>152</v>
      </c>
      <c r="D568" s="19" t="s">
        <v>54</v>
      </c>
      <c r="E568" s="19" t="s">
        <v>45</v>
      </c>
      <c r="F568" s="19">
        <v>1925.4</v>
      </c>
      <c r="G568" s="19">
        <v>4725.7</v>
      </c>
      <c r="H568" s="19">
        <v>11980</v>
      </c>
      <c r="I568" s="19">
        <v>26227</v>
      </c>
      <c r="J568" s="19">
        <v>46656</v>
      </c>
      <c r="K568" s="19">
        <v>68951</v>
      </c>
      <c r="L568" s="19">
        <v>106370</v>
      </c>
      <c r="M568" s="19">
        <v>148480</v>
      </c>
      <c r="N568" s="19">
        <v>187360</v>
      </c>
      <c r="O568" s="19">
        <v>222130</v>
      </c>
      <c r="P568" s="19">
        <v>247610</v>
      </c>
      <c r="Q568" s="19">
        <v>321430</v>
      </c>
      <c r="R568" s="19">
        <v>402230</v>
      </c>
      <c r="S568" s="19">
        <v>487620</v>
      </c>
      <c r="T568" s="19">
        <v>580020</v>
      </c>
      <c r="U568" s="19">
        <v>671640</v>
      </c>
      <c r="V568" s="19">
        <v>761220</v>
      </c>
      <c r="W568" s="19">
        <v>858860</v>
      </c>
      <c r="X568" s="19">
        <v>952180</v>
      </c>
      <c r="Y568" s="19">
        <v>1033900</v>
      </c>
      <c r="Z568" s="19">
        <v>1105900</v>
      </c>
      <c r="AA568" s="19">
        <v>1174100</v>
      </c>
      <c r="AB568" s="19">
        <v>1232400</v>
      </c>
      <c r="AC568" s="19">
        <v>1279100</v>
      </c>
      <c r="AD568" s="19">
        <v>1320600</v>
      </c>
      <c r="AE568" s="19">
        <v>1356200</v>
      </c>
      <c r="AF568" s="19">
        <v>1380700</v>
      </c>
      <c r="AG568" s="19">
        <v>1401300</v>
      </c>
      <c r="AH568" s="19">
        <v>1421200</v>
      </c>
      <c r="AI568" s="19">
        <v>1434300</v>
      </c>
      <c r="AJ568" s="19">
        <v>1447500</v>
      </c>
      <c r="AK568" s="19">
        <v>1464000</v>
      </c>
      <c r="AL568" s="19">
        <v>1476000</v>
      </c>
      <c r="AM568" s="19">
        <v>1488200</v>
      </c>
      <c r="AN568" s="19">
        <v>1504200</v>
      </c>
      <c r="AO568" s="19">
        <v>1516800</v>
      </c>
    </row>
    <row r="569" spans="2:41" x14ac:dyDescent="0.3">
      <c r="B569" s="19">
        <v>14</v>
      </c>
      <c r="C569" s="19" t="s">
        <v>152</v>
      </c>
      <c r="D569" s="19" t="s">
        <v>54</v>
      </c>
      <c r="E569" s="19" t="s">
        <v>46</v>
      </c>
      <c r="F569" s="19">
        <v>406.5</v>
      </c>
      <c r="G569" s="19">
        <v>1324.7</v>
      </c>
      <c r="H569" s="19">
        <v>3960.5</v>
      </c>
      <c r="I569" s="19">
        <v>10418</v>
      </c>
      <c r="J569" s="19">
        <v>21510</v>
      </c>
      <c r="K569" s="19">
        <v>25546</v>
      </c>
      <c r="L569" s="19">
        <v>32995</v>
      </c>
      <c r="M569" s="19">
        <v>40946</v>
      </c>
      <c r="N569" s="19">
        <v>49555</v>
      </c>
      <c r="O569" s="19">
        <v>56864</v>
      </c>
      <c r="P569" s="19">
        <v>65166</v>
      </c>
      <c r="Q569" s="19">
        <v>73864</v>
      </c>
      <c r="R569" s="19">
        <v>80534</v>
      </c>
      <c r="S569" s="19">
        <v>83944</v>
      </c>
      <c r="T569" s="19">
        <v>86504</v>
      </c>
      <c r="U569" s="19">
        <v>88459</v>
      </c>
      <c r="V569" s="19">
        <v>93013</v>
      </c>
      <c r="W569" s="19">
        <v>95491</v>
      </c>
      <c r="X569" s="19">
        <v>96716</v>
      </c>
      <c r="Y569" s="19">
        <v>96439</v>
      </c>
      <c r="Z569" s="19">
        <v>95514</v>
      </c>
      <c r="AA569" s="19">
        <v>94473</v>
      </c>
      <c r="AB569" s="19">
        <v>92584</v>
      </c>
      <c r="AC569" s="19">
        <v>89886</v>
      </c>
      <c r="AD569" s="19">
        <v>87059</v>
      </c>
      <c r="AE569" s="19">
        <v>86457</v>
      </c>
      <c r="AF569" s="19">
        <v>85490</v>
      </c>
      <c r="AG569" s="19">
        <v>84563</v>
      </c>
      <c r="AH569" s="19">
        <v>83739</v>
      </c>
      <c r="AI569" s="19">
        <v>82540</v>
      </c>
      <c r="AJ569" s="19">
        <v>81312</v>
      </c>
      <c r="AK569" s="19">
        <v>80248</v>
      </c>
      <c r="AL569" s="19">
        <v>78881</v>
      </c>
      <c r="AM569" s="19">
        <v>77496</v>
      </c>
      <c r="AN569" s="19">
        <v>76329</v>
      </c>
      <c r="AO569" s="19">
        <v>74975</v>
      </c>
    </row>
    <row r="570" spans="2:41" x14ac:dyDescent="0.3">
      <c r="B570" s="19">
        <v>15</v>
      </c>
      <c r="C570" s="19" t="s">
        <v>152</v>
      </c>
      <c r="D570" s="19" t="s">
        <v>153</v>
      </c>
      <c r="E570" s="19" t="s">
        <v>42</v>
      </c>
      <c r="F570" s="19">
        <v>7815.1</v>
      </c>
      <c r="G570" s="19">
        <v>19878</v>
      </c>
      <c r="H570" s="19">
        <v>45613</v>
      </c>
      <c r="I570" s="19">
        <v>92811</v>
      </c>
      <c r="J570" s="19">
        <v>157270</v>
      </c>
      <c r="K570" s="19">
        <v>221470</v>
      </c>
      <c r="L570" s="19">
        <v>316630</v>
      </c>
      <c r="M570" s="19">
        <v>405450</v>
      </c>
      <c r="N570" s="19">
        <v>486230</v>
      </c>
      <c r="O570" s="19">
        <v>562270</v>
      </c>
      <c r="P570" s="19">
        <v>612150</v>
      </c>
      <c r="Q570" s="19">
        <v>778840</v>
      </c>
      <c r="R570" s="19">
        <v>990520</v>
      </c>
      <c r="S570" s="19">
        <v>1014300</v>
      </c>
      <c r="T570" s="19">
        <v>1144000</v>
      </c>
      <c r="U570" s="19">
        <v>1241300</v>
      </c>
      <c r="V570" s="19">
        <v>1315400</v>
      </c>
      <c r="W570" s="19">
        <v>1398600</v>
      </c>
      <c r="X570" s="19">
        <v>1468900</v>
      </c>
      <c r="Y570" s="19">
        <v>1529900</v>
      </c>
      <c r="Z570" s="19">
        <v>1584000</v>
      </c>
      <c r="AA570" s="19">
        <v>1627900</v>
      </c>
      <c r="AB570" s="19">
        <v>1664800</v>
      </c>
      <c r="AC570" s="19">
        <v>1686900</v>
      </c>
      <c r="AD570" s="19">
        <v>1702800</v>
      </c>
      <c r="AE570" s="19">
        <v>1724600</v>
      </c>
      <c r="AF570" s="19">
        <v>1735900</v>
      </c>
      <c r="AG570" s="19">
        <v>1744500</v>
      </c>
      <c r="AH570" s="19">
        <v>1753200</v>
      </c>
      <c r="AI570" s="19">
        <v>1755700</v>
      </c>
      <c r="AJ570" s="19">
        <v>1758200</v>
      </c>
      <c r="AK570" s="19">
        <v>1763800</v>
      </c>
      <c r="AL570" s="19">
        <v>1765000</v>
      </c>
      <c r="AM570" s="19">
        <v>1766200</v>
      </c>
      <c r="AN570" s="19">
        <v>1770900</v>
      </c>
      <c r="AO570" s="19">
        <v>1772400</v>
      </c>
    </row>
    <row r="571" spans="2:41" x14ac:dyDescent="0.3">
      <c r="B571" s="19">
        <v>15</v>
      </c>
      <c r="C571" s="19" t="s">
        <v>152</v>
      </c>
      <c r="D571" s="19" t="s">
        <v>153</v>
      </c>
      <c r="E571" s="19" t="s">
        <v>44</v>
      </c>
      <c r="F571" s="19">
        <v>9987.9</v>
      </c>
      <c r="G571" s="19">
        <v>23385</v>
      </c>
      <c r="H571" s="19">
        <v>40736</v>
      </c>
      <c r="I571" s="19">
        <v>57679</v>
      </c>
      <c r="J571" s="19">
        <v>66922</v>
      </c>
      <c r="K571" s="19">
        <v>69932</v>
      </c>
      <c r="L571" s="19">
        <v>74944</v>
      </c>
      <c r="M571" s="19">
        <v>85120</v>
      </c>
      <c r="N571" s="19">
        <v>104580</v>
      </c>
      <c r="O571" s="19">
        <v>130560</v>
      </c>
      <c r="P571" s="19">
        <v>147400</v>
      </c>
      <c r="Q571" s="19">
        <v>181850</v>
      </c>
      <c r="R571" s="19">
        <v>239930</v>
      </c>
      <c r="S571" s="19">
        <v>599230</v>
      </c>
      <c r="T571" s="19">
        <v>750270</v>
      </c>
      <c r="U571" s="19">
        <v>828470</v>
      </c>
      <c r="V571" s="19">
        <v>842010</v>
      </c>
      <c r="W571" s="19">
        <v>830710</v>
      </c>
      <c r="X571" s="19">
        <v>822700</v>
      </c>
      <c r="Y571" s="19">
        <v>816640</v>
      </c>
      <c r="Z571" s="19">
        <v>815380</v>
      </c>
      <c r="AA571" s="19">
        <v>818390</v>
      </c>
      <c r="AB571" s="19">
        <v>826550</v>
      </c>
      <c r="AC571" s="19">
        <v>833940</v>
      </c>
      <c r="AD571" s="19">
        <v>843490</v>
      </c>
      <c r="AE571" s="19">
        <v>855200</v>
      </c>
      <c r="AF571" s="19">
        <v>868490</v>
      </c>
      <c r="AG571" s="19">
        <v>883790</v>
      </c>
      <c r="AH571" s="19">
        <v>901210</v>
      </c>
      <c r="AI571" s="19">
        <v>917660</v>
      </c>
      <c r="AJ571" s="19">
        <v>931120</v>
      </c>
      <c r="AK571" s="19">
        <v>944240</v>
      </c>
      <c r="AL571" s="19">
        <v>955660</v>
      </c>
      <c r="AM571" s="19">
        <v>966770</v>
      </c>
      <c r="AN571" s="19">
        <v>978580</v>
      </c>
      <c r="AO571" s="19">
        <v>990000</v>
      </c>
    </row>
    <row r="572" spans="2:41" x14ac:dyDescent="0.3">
      <c r="B572" s="19">
        <v>15</v>
      </c>
      <c r="C572" s="19" t="s">
        <v>152</v>
      </c>
      <c r="D572" s="19" t="s">
        <v>153</v>
      </c>
      <c r="E572" s="19" t="s">
        <v>45</v>
      </c>
      <c r="F572" s="19">
        <v>5287.5</v>
      </c>
      <c r="G572" s="19">
        <v>11364</v>
      </c>
      <c r="H572" s="19">
        <v>24857</v>
      </c>
      <c r="I572" s="19">
        <v>52349</v>
      </c>
      <c r="J572" s="19">
        <v>93256</v>
      </c>
      <c r="K572" s="19">
        <v>140690</v>
      </c>
      <c r="L572" s="19">
        <v>220520</v>
      </c>
      <c r="M572" s="19">
        <v>307940</v>
      </c>
      <c r="N572" s="19">
        <v>385820</v>
      </c>
      <c r="O572" s="19">
        <v>458330</v>
      </c>
      <c r="P572" s="19">
        <v>502950</v>
      </c>
      <c r="Q572" s="19">
        <v>669190</v>
      </c>
      <c r="R572" s="19">
        <v>893630</v>
      </c>
      <c r="S572" s="19">
        <v>1102300</v>
      </c>
      <c r="T572" s="19">
        <v>1291900</v>
      </c>
      <c r="U572" s="19">
        <v>1471200</v>
      </c>
      <c r="V572" s="19">
        <v>1650700</v>
      </c>
      <c r="W572" s="19">
        <v>1807100</v>
      </c>
      <c r="X572" s="19">
        <v>1951400</v>
      </c>
      <c r="Y572" s="19">
        <v>2092300</v>
      </c>
      <c r="Z572" s="19">
        <v>2207700</v>
      </c>
      <c r="AA572" s="19">
        <v>2313400</v>
      </c>
      <c r="AB572" s="19">
        <v>2414800</v>
      </c>
      <c r="AC572" s="19">
        <v>2490800</v>
      </c>
      <c r="AD572" s="19">
        <v>2557000</v>
      </c>
      <c r="AE572" s="19">
        <v>2621300</v>
      </c>
      <c r="AF572" s="19">
        <v>2664800</v>
      </c>
      <c r="AG572" s="19">
        <v>2702700</v>
      </c>
      <c r="AH572" s="19">
        <v>2743600</v>
      </c>
      <c r="AI572" s="19">
        <v>2769800</v>
      </c>
      <c r="AJ572" s="19">
        <v>2795100</v>
      </c>
      <c r="AK572" s="19">
        <v>2828400</v>
      </c>
      <c r="AL572" s="19">
        <v>2850800</v>
      </c>
      <c r="AM572" s="19">
        <v>2873500</v>
      </c>
      <c r="AN572" s="19">
        <v>2905100</v>
      </c>
      <c r="AO572" s="19">
        <v>2928700</v>
      </c>
    </row>
    <row r="573" spans="2:41" x14ac:dyDescent="0.3">
      <c r="B573" s="19">
        <v>15</v>
      </c>
      <c r="C573" s="19" t="s">
        <v>152</v>
      </c>
      <c r="D573" s="19" t="s">
        <v>153</v>
      </c>
      <c r="E573" s="19" t="s">
        <v>46</v>
      </c>
      <c r="F573" s="19">
        <v>15197</v>
      </c>
      <c r="G573" s="19">
        <v>34228</v>
      </c>
      <c r="H573" s="19">
        <v>73743</v>
      </c>
      <c r="I573" s="19">
        <v>151630</v>
      </c>
      <c r="J573" s="19">
        <v>254000</v>
      </c>
      <c r="K573" s="19">
        <v>275900</v>
      </c>
      <c r="L573" s="19">
        <v>341970</v>
      </c>
      <c r="M573" s="19">
        <v>416970</v>
      </c>
      <c r="N573" s="19">
        <v>472070</v>
      </c>
      <c r="O573" s="19">
        <v>530140</v>
      </c>
      <c r="P573" s="19">
        <v>531150</v>
      </c>
      <c r="Q573" s="19">
        <v>778380</v>
      </c>
      <c r="R573" s="19">
        <v>1141300</v>
      </c>
      <c r="S573" s="19">
        <v>2310000</v>
      </c>
      <c r="T573" s="19">
        <v>2394300</v>
      </c>
      <c r="U573" s="19">
        <v>2351300</v>
      </c>
      <c r="V573" s="19">
        <v>2375500</v>
      </c>
      <c r="W573" s="19">
        <v>2266400</v>
      </c>
      <c r="X573" s="19">
        <v>2126500</v>
      </c>
      <c r="Y573" s="19">
        <v>2071700</v>
      </c>
      <c r="Z573" s="19">
        <v>2041300</v>
      </c>
      <c r="AA573" s="19">
        <v>1945200</v>
      </c>
      <c r="AB573" s="19">
        <v>1868000</v>
      </c>
      <c r="AC573" s="19">
        <v>1845100</v>
      </c>
      <c r="AD573" s="19">
        <v>1785100</v>
      </c>
      <c r="AE573" s="19">
        <v>1726100</v>
      </c>
      <c r="AF573" s="19">
        <v>1745400</v>
      </c>
      <c r="AG573" s="19">
        <v>1758000</v>
      </c>
      <c r="AH573" s="19">
        <v>1744300</v>
      </c>
      <c r="AI573" s="19">
        <v>1790700</v>
      </c>
      <c r="AJ573" s="19">
        <v>1819000</v>
      </c>
      <c r="AK573" s="19">
        <v>1802100</v>
      </c>
      <c r="AL573" s="19">
        <v>1833100</v>
      </c>
      <c r="AM573" s="19">
        <v>1856200</v>
      </c>
      <c r="AN573" s="19">
        <v>1831800</v>
      </c>
      <c r="AO573" s="19">
        <v>1845900</v>
      </c>
    </row>
    <row r="574" spans="2:41" x14ac:dyDescent="0.3">
      <c r="B574" s="19">
        <v>15</v>
      </c>
      <c r="C574" s="19" t="s">
        <v>152</v>
      </c>
      <c r="D574" s="19" t="s">
        <v>51</v>
      </c>
      <c r="E574" s="19" t="s">
        <v>42</v>
      </c>
      <c r="F574" s="19">
        <v>6779.6</v>
      </c>
      <c r="G574" s="19">
        <v>17694</v>
      </c>
      <c r="H574" s="19">
        <v>39783</v>
      </c>
      <c r="I574" s="19">
        <v>79314</v>
      </c>
      <c r="J574" s="19">
        <v>131960</v>
      </c>
      <c r="K574" s="19">
        <v>180760</v>
      </c>
      <c r="L574" s="19">
        <v>241890</v>
      </c>
      <c r="M574" s="19">
        <v>303350</v>
      </c>
      <c r="N574" s="19">
        <v>359520</v>
      </c>
      <c r="O574" s="19">
        <v>412920</v>
      </c>
      <c r="P574" s="19">
        <v>447620</v>
      </c>
      <c r="Q574" s="19">
        <v>562230</v>
      </c>
      <c r="R574" s="19">
        <v>717440</v>
      </c>
      <c r="S574" s="19">
        <v>722030</v>
      </c>
      <c r="T574" s="19">
        <v>832070</v>
      </c>
      <c r="U574" s="19">
        <v>924970</v>
      </c>
      <c r="V574" s="19">
        <v>1005300</v>
      </c>
      <c r="W574" s="19">
        <v>1093600</v>
      </c>
      <c r="X574" s="19">
        <v>1174800</v>
      </c>
      <c r="Y574" s="19">
        <v>1244100</v>
      </c>
      <c r="Z574" s="19">
        <v>1301100</v>
      </c>
      <c r="AA574" s="19">
        <v>1353200</v>
      </c>
      <c r="AB574" s="19">
        <v>1394100</v>
      </c>
      <c r="AC574" s="19">
        <v>1421000</v>
      </c>
      <c r="AD574" s="19">
        <v>1440900</v>
      </c>
      <c r="AE574" s="19">
        <v>1466100</v>
      </c>
      <c r="AF574" s="19">
        <v>1480800</v>
      </c>
      <c r="AG574" s="19">
        <v>1491900</v>
      </c>
      <c r="AH574" s="19">
        <v>1494400</v>
      </c>
      <c r="AI574" s="19">
        <v>1497600</v>
      </c>
      <c r="AJ574" s="19">
        <v>1500300</v>
      </c>
      <c r="AK574" s="19">
        <v>1505100</v>
      </c>
      <c r="AL574" s="19">
        <v>1505900</v>
      </c>
      <c r="AM574" s="19">
        <v>1506400</v>
      </c>
      <c r="AN574" s="19">
        <v>1509700</v>
      </c>
      <c r="AO574" s="19">
        <v>1510200</v>
      </c>
    </row>
    <row r="575" spans="2:41" x14ac:dyDescent="0.3">
      <c r="B575" s="19">
        <v>15</v>
      </c>
      <c r="C575" s="19" t="s">
        <v>152</v>
      </c>
      <c r="D575" s="19" t="s">
        <v>51</v>
      </c>
      <c r="E575" s="19" t="s">
        <v>44</v>
      </c>
      <c r="F575" s="19">
        <v>6794.8</v>
      </c>
      <c r="G575" s="19">
        <v>16615</v>
      </c>
      <c r="H575" s="19">
        <v>29396</v>
      </c>
      <c r="I575" s="19">
        <v>41834</v>
      </c>
      <c r="J575" s="19">
        <v>46869</v>
      </c>
      <c r="K575" s="19">
        <v>44914</v>
      </c>
      <c r="L575" s="19">
        <v>44213</v>
      </c>
      <c r="M575" s="19">
        <v>47896</v>
      </c>
      <c r="N575" s="19">
        <v>59893</v>
      </c>
      <c r="O575" s="19">
        <v>76799</v>
      </c>
      <c r="P575" s="19">
        <v>90457</v>
      </c>
      <c r="Q575" s="19">
        <v>109360</v>
      </c>
      <c r="R575" s="19">
        <v>140570</v>
      </c>
      <c r="S575" s="19">
        <v>482970</v>
      </c>
      <c r="T575" s="19">
        <v>623660</v>
      </c>
      <c r="U575" s="19">
        <v>710140</v>
      </c>
      <c r="V575" s="19">
        <v>736670</v>
      </c>
      <c r="W575" s="19">
        <v>735110</v>
      </c>
      <c r="X575" s="19">
        <v>735120</v>
      </c>
      <c r="Y575" s="19">
        <v>734770</v>
      </c>
      <c r="Z575" s="19">
        <v>737860</v>
      </c>
      <c r="AA575" s="19">
        <v>744860</v>
      </c>
      <c r="AB575" s="19">
        <v>755950</v>
      </c>
      <c r="AC575" s="19">
        <v>766590</v>
      </c>
      <c r="AD575" s="19">
        <v>778480</v>
      </c>
      <c r="AE575" s="19">
        <v>791940</v>
      </c>
      <c r="AF575" s="19">
        <v>806810</v>
      </c>
      <c r="AG575" s="19">
        <v>823300</v>
      </c>
      <c r="AH575" s="19">
        <v>841360</v>
      </c>
      <c r="AI575" s="19">
        <v>858170</v>
      </c>
      <c r="AJ575" s="19">
        <v>871630</v>
      </c>
      <c r="AK575" s="19">
        <v>884390</v>
      </c>
      <c r="AL575" s="19">
        <v>895530</v>
      </c>
      <c r="AM575" s="19">
        <v>906380</v>
      </c>
      <c r="AN575" s="19">
        <v>917740</v>
      </c>
      <c r="AO575" s="19">
        <v>928760</v>
      </c>
    </row>
    <row r="576" spans="2:41" x14ac:dyDescent="0.3">
      <c r="B576" s="19">
        <v>15</v>
      </c>
      <c r="C576" s="19" t="s">
        <v>152</v>
      </c>
      <c r="D576" s="19" t="s">
        <v>51</v>
      </c>
      <c r="E576" s="19" t="s">
        <v>45</v>
      </c>
      <c r="F576" s="19">
        <v>3932.2</v>
      </c>
      <c r="G576" s="19">
        <v>8911.2000000000007</v>
      </c>
      <c r="H576" s="19">
        <v>22210</v>
      </c>
      <c r="I576" s="19">
        <v>49866</v>
      </c>
      <c r="J576" s="19">
        <v>92033</v>
      </c>
      <c r="K576" s="19">
        <v>139860</v>
      </c>
      <c r="L576" s="19">
        <v>220080</v>
      </c>
      <c r="M576" s="19">
        <v>307530</v>
      </c>
      <c r="N576" s="19">
        <v>383800</v>
      </c>
      <c r="O576" s="19">
        <v>453250</v>
      </c>
      <c r="P576" s="19">
        <v>493440</v>
      </c>
      <c r="Q576" s="19">
        <v>668730</v>
      </c>
      <c r="R576" s="19">
        <v>893630</v>
      </c>
      <c r="S576" s="19">
        <v>1102300</v>
      </c>
      <c r="T576" s="19">
        <v>1291900</v>
      </c>
      <c r="U576" s="19">
        <v>1471200</v>
      </c>
      <c r="V576" s="19">
        <v>1650700</v>
      </c>
      <c r="W576" s="19">
        <v>1807100</v>
      </c>
      <c r="X576" s="19">
        <v>1951400</v>
      </c>
      <c r="Y576" s="19">
        <v>2092300</v>
      </c>
      <c r="Z576" s="19">
        <v>2207700</v>
      </c>
      <c r="AA576" s="19">
        <v>2313400</v>
      </c>
      <c r="AB576" s="19">
        <v>2414800</v>
      </c>
      <c r="AC576" s="19">
        <v>2490800</v>
      </c>
      <c r="AD576" s="19">
        <v>2557000</v>
      </c>
      <c r="AE576" s="19">
        <v>2621300</v>
      </c>
      <c r="AF576" s="19">
        <v>2664800</v>
      </c>
      <c r="AG576" s="19">
        <v>2702700</v>
      </c>
      <c r="AH576" s="19">
        <v>2743600</v>
      </c>
      <c r="AI576" s="19">
        <v>2769800</v>
      </c>
      <c r="AJ576" s="19">
        <v>2795100</v>
      </c>
      <c r="AK576" s="19">
        <v>2828400</v>
      </c>
      <c r="AL576" s="19">
        <v>2850800</v>
      </c>
      <c r="AM576" s="19">
        <v>2873500</v>
      </c>
      <c r="AN576" s="19">
        <v>2905100</v>
      </c>
      <c r="AO576" s="19">
        <v>2928700</v>
      </c>
    </row>
    <row r="577" spans="2:41" x14ac:dyDescent="0.3">
      <c r="B577" s="19">
        <v>15</v>
      </c>
      <c r="C577" s="19" t="s">
        <v>152</v>
      </c>
      <c r="D577" s="19" t="s">
        <v>51</v>
      </c>
      <c r="E577" s="19" t="s">
        <v>46</v>
      </c>
      <c r="F577" s="19">
        <v>12405</v>
      </c>
      <c r="G577" s="19">
        <v>27930</v>
      </c>
      <c r="H577" s="19">
        <v>58489</v>
      </c>
      <c r="I577" s="19">
        <v>116160</v>
      </c>
      <c r="J577" s="19">
        <v>186220</v>
      </c>
      <c r="K577" s="19">
        <v>189770</v>
      </c>
      <c r="L577" s="19">
        <v>233720</v>
      </c>
      <c r="M577" s="19">
        <v>290770</v>
      </c>
      <c r="N577" s="19">
        <v>333010</v>
      </c>
      <c r="O577" s="19">
        <v>378370</v>
      </c>
      <c r="P577" s="19">
        <v>373730</v>
      </c>
      <c r="Q577" s="19">
        <v>576890</v>
      </c>
      <c r="R577" s="19">
        <v>891180</v>
      </c>
      <c r="S577" s="19">
        <v>1908600</v>
      </c>
      <c r="T577" s="19">
        <v>2046000</v>
      </c>
      <c r="U577" s="19">
        <v>2071000</v>
      </c>
      <c r="V577" s="19">
        <v>2122200</v>
      </c>
      <c r="W577" s="19">
        <v>2036800</v>
      </c>
      <c r="X577" s="19">
        <v>1919900</v>
      </c>
      <c r="Y577" s="19">
        <v>1875300</v>
      </c>
      <c r="Z577" s="19">
        <v>1854500</v>
      </c>
      <c r="AA577" s="19">
        <v>1773800</v>
      </c>
      <c r="AB577" s="19">
        <v>1708300</v>
      </c>
      <c r="AC577" s="19">
        <v>1692300</v>
      </c>
      <c r="AD577" s="19">
        <v>1642000</v>
      </c>
      <c r="AE577" s="19">
        <v>1591500</v>
      </c>
      <c r="AF577" s="19">
        <v>1612800</v>
      </c>
      <c r="AG577" s="19">
        <v>1627700</v>
      </c>
      <c r="AH577" s="19">
        <v>1617600</v>
      </c>
      <c r="AI577" s="19">
        <v>1662600</v>
      </c>
      <c r="AJ577" s="19">
        <v>1689400</v>
      </c>
      <c r="AK577" s="19">
        <v>1673700</v>
      </c>
      <c r="AL577" s="19">
        <v>1701900</v>
      </c>
      <c r="AM577" s="19">
        <v>1722800</v>
      </c>
      <c r="AN577" s="19">
        <v>1699800</v>
      </c>
      <c r="AO577" s="19">
        <v>1712300</v>
      </c>
    </row>
    <row r="578" spans="2:41" x14ac:dyDescent="0.3">
      <c r="B578" s="19">
        <v>15</v>
      </c>
      <c r="C578" s="19" t="s">
        <v>152</v>
      </c>
      <c r="D578" s="19" t="s">
        <v>52</v>
      </c>
      <c r="E578" s="19" t="s">
        <v>42</v>
      </c>
      <c r="F578" s="19">
        <v>4232.5</v>
      </c>
      <c r="G578" s="19">
        <v>10212</v>
      </c>
      <c r="H578" s="19">
        <v>22235</v>
      </c>
      <c r="I578" s="19">
        <v>43168</v>
      </c>
      <c r="J578" s="19">
        <v>71722</v>
      </c>
      <c r="K578" s="19">
        <v>100620</v>
      </c>
      <c r="L578" s="19">
        <v>138630</v>
      </c>
      <c r="M578" s="19">
        <v>178200</v>
      </c>
      <c r="N578" s="19">
        <v>217020</v>
      </c>
      <c r="O578" s="19">
        <v>250960</v>
      </c>
      <c r="P578" s="19">
        <v>282290</v>
      </c>
      <c r="Q578" s="19">
        <v>340310</v>
      </c>
      <c r="R578" s="19">
        <v>399700</v>
      </c>
      <c r="S578" s="19">
        <v>454400</v>
      </c>
      <c r="T578" s="19">
        <v>511750</v>
      </c>
      <c r="U578" s="19">
        <v>574040</v>
      </c>
      <c r="V578" s="19">
        <v>639490</v>
      </c>
      <c r="W578" s="19">
        <v>712230</v>
      </c>
      <c r="X578" s="19">
        <v>780060</v>
      </c>
      <c r="Y578" s="19">
        <v>833360</v>
      </c>
      <c r="Z578" s="19">
        <v>878050</v>
      </c>
      <c r="AA578" s="19">
        <v>918350</v>
      </c>
      <c r="AB578" s="19">
        <v>946340</v>
      </c>
      <c r="AC578" s="19">
        <v>965260</v>
      </c>
      <c r="AD578" s="19">
        <v>973570</v>
      </c>
      <c r="AE578" s="19">
        <v>989650</v>
      </c>
      <c r="AF578" s="19">
        <v>997510</v>
      </c>
      <c r="AG578" s="19">
        <v>1002400</v>
      </c>
      <c r="AH578" s="19">
        <v>1006100</v>
      </c>
      <c r="AI578" s="19">
        <v>1005600</v>
      </c>
      <c r="AJ578" s="19">
        <v>1005500</v>
      </c>
      <c r="AK578" s="19">
        <v>1007100</v>
      </c>
      <c r="AL578" s="19">
        <v>1006100</v>
      </c>
      <c r="AM578" s="19">
        <v>1005200</v>
      </c>
      <c r="AN578" s="19">
        <v>1006200</v>
      </c>
      <c r="AO578" s="19">
        <v>1005200</v>
      </c>
    </row>
    <row r="579" spans="2:41" x14ac:dyDescent="0.3">
      <c r="B579" s="19">
        <v>15</v>
      </c>
      <c r="C579" s="19" t="s">
        <v>152</v>
      </c>
      <c r="D579" s="19" t="s">
        <v>52</v>
      </c>
      <c r="E579" s="19" t="s">
        <v>44</v>
      </c>
      <c r="F579" s="19">
        <v>3936.4</v>
      </c>
      <c r="G579" s="19">
        <v>9004.5</v>
      </c>
      <c r="H579" s="19">
        <v>16471</v>
      </c>
      <c r="I579" s="19">
        <v>25272</v>
      </c>
      <c r="J579" s="19">
        <v>33671</v>
      </c>
      <c r="K579" s="19">
        <v>38188</v>
      </c>
      <c r="L579" s="19">
        <v>44178</v>
      </c>
      <c r="M579" s="19">
        <v>50113</v>
      </c>
      <c r="N579" s="19">
        <v>60355</v>
      </c>
      <c r="O579" s="19">
        <v>71919</v>
      </c>
      <c r="P579" s="19">
        <v>86970</v>
      </c>
      <c r="Q579" s="19">
        <v>96245</v>
      </c>
      <c r="R579" s="19">
        <v>106060</v>
      </c>
      <c r="S579" s="19">
        <v>109650</v>
      </c>
      <c r="T579" s="19">
        <v>114660</v>
      </c>
      <c r="U579" s="19">
        <v>116470</v>
      </c>
      <c r="V579" s="19">
        <v>117760</v>
      </c>
      <c r="W579" s="19">
        <v>121330</v>
      </c>
      <c r="X579" s="19">
        <v>123500</v>
      </c>
      <c r="Y579" s="19">
        <v>123500</v>
      </c>
      <c r="Z579" s="19">
        <v>122440</v>
      </c>
      <c r="AA579" s="19">
        <v>121370</v>
      </c>
      <c r="AB579" s="19">
        <v>119290</v>
      </c>
      <c r="AC579" s="19">
        <v>116470</v>
      </c>
      <c r="AD579" s="19">
        <v>113420</v>
      </c>
      <c r="AE579" s="19">
        <v>112950</v>
      </c>
      <c r="AF579" s="19">
        <v>112330</v>
      </c>
      <c r="AG579" s="19">
        <v>111750</v>
      </c>
      <c r="AH579" s="19">
        <v>111310</v>
      </c>
      <c r="AI579" s="19">
        <v>110840</v>
      </c>
      <c r="AJ579" s="19">
        <v>110750</v>
      </c>
      <c r="AK579" s="19">
        <v>110950</v>
      </c>
      <c r="AL579" s="19">
        <v>111150</v>
      </c>
      <c r="AM579" s="19">
        <v>111410</v>
      </c>
      <c r="AN579" s="19">
        <v>111810</v>
      </c>
      <c r="AO579" s="19">
        <v>112090</v>
      </c>
    </row>
    <row r="580" spans="2:41" x14ac:dyDescent="0.3">
      <c r="B580" s="19">
        <v>15</v>
      </c>
      <c r="C580" s="19" t="s">
        <v>152</v>
      </c>
      <c r="D580" s="19" t="s">
        <v>52</v>
      </c>
      <c r="E580" s="19" t="s">
        <v>45</v>
      </c>
      <c r="F580" s="19">
        <v>2094.3000000000002</v>
      </c>
      <c r="G580" s="19">
        <v>5140.3</v>
      </c>
      <c r="H580" s="19">
        <v>13031</v>
      </c>
      <c r="I580" s="19">
        <v>28528</v>
      </c>
      <c r="J580" s="19">
        <v>50749</v>
      </c>
      <c r="K580" s="19">
        <v>74999</v>
      </c>
      <c r="L580" s="19">
        <v>115700</v>
      </c>
      <c r="M580" s="19">
        <v>161510</v>
      </c>
      <c r="N580" s="19">
        <v>203790</v>
      </c>
      <c r="O580" s="19">
        <v>241620</v>
      </c>
      <c r="P580" s="19">
        <v>269330</v>
      </c>
      <c r="Q580" s="19">
        <v>349620</v>
      </c>
      <c r="R580" s="19">
        <v>437510</v>
      </c>
      <c r="S580" s="19">
        <v>530390</v>
      </c>
      <c r="T580" s="19">
        <v>630890</v>
      </c>
      <c r="U580" s="19">
        <v>730560</v>
      </c>
      <c r="V580" s="19">
        <v>827990</v>
      </c>
      <c r="W580" s="19">
        <v>934200</v>
      </c>
      <c r="X580" s="19">
        <v>1035700</v>
      </c>
      <c r="Y580" s="19">
        <v>1124600</v>
      </c>
      <c r="Z580" s="19">
        <v>1202900</v>
      </c>
      <c r="AA580" s="19">
        <v>1277100</v>
      </c>
      <c r="AB580" s="19">
        <v>1340500</v>
      </c>
      <c r="AC580" s="19">
        <v>1391300</v>
      </c>
      <c r="AD580" s="19">
        <v>1436500</v>
      </c>
      <c r="AE580" s="19">
        <v>1475200</v>
      </c>
      <c r="AF580" s="19">
        <v>1501800</v>
      </c>
      <c r="AG580" s="19">
        <v>1524300</v>
      </c>
      <c r="AH580" s="19">
        <v>1545900</v>
      </c>
      <c r="AI580" s="19">
        <v>1560100</v>
      </c>
      <c r="AJ580" s="19">
        <v>1574400</v>
      </c>
      <c r="AK580" s="19">
        <v>1592400</v>
      </c>
      <c r="AL580" s="19">
        <v>1605500</v>
      </c>
      <c r="AM580" s="19">
        <v>1618700</v>
      </c>
      <c r="AN580" s="19">
        <v>1636100</v>
      </c>
      <c r="AO580" s="19">
        <v>1649900</v>
      </c>
    </row>
    <row r="581" spans="2:41" x14ac:dyDescent="0.3">
      <c r="B581" s="19">
        <v>15</v>
      </c>
      <c r="C581" s="19" t="s">
        <v>152</v>
      </c>
      <c r="D581" s="19" t="s">
        <v>52</v>
      </c>
      <c r="E581" s="19" t="s">
        <v>46</v>
      </c>
      <c r="F581" s="19">
        <v>289.19</v>
      </c>
      <c r="G581" s="19">
        <v>938.99</v>
      </c>
      <c r="H581" s="19">
        <v>2697.3</v>
      </c>
      <c r="I581" s="19">
        <v>6793.6</v>
      </c>
      <c r="J581" s="19">
        <v>13707</v>
      </c>
      <c r="K581" s="19">
        <v>14834</v>
      </c>
      <c r="L581" s="19">
        <v>19096</v>
      </c>
      <c r="M581" s="19">
        <v>24025</v>
      </c>
      <c r="N581" s="19">
        <v>28821</v>
      </c>
      <c r="O581" s="19">
        <v>32720</v>
      </c>
      <c r="P581" s="19">
        <v>37255</v>
      </c>
      <c r="Q581" s="19">
        <v>42690</v>
      </c>
      <c r="R581" s="19">
        <v>47395</v>
      </c>
      <c r="S581" s="19">
        <v>50907</v>
      </c>
      <c r="T581" s="19">
        <v>54449</v>
      </c>
      <c r="U581" s="19">
        <v>57897</v>
      </c>
      <c r="V581" s="19">
        <v>62472</v>
      </c>
      <c r="W581" s="19">
        <v>65823</v>
      </c>
      <c r="X581" s="19">
        <v>68262</v>
      </c>
      <c r="Y581" s="19">
        <v>69498</v>
      </c>
      <c r="Z581" s="19">
        <v>70024</v>
      </c>
      <c r="AA581" s="19">
        <v>70247</v>
      </c>
      <c r="AB581" s="19">
        <v>69527</v>
      </c>
      <c r="AC581" s="19">
        <v>67863</v>
      </c>
      <c r="AD581" s="19">
        <v>65826</v>
      </c>
      <c r="AE581" s="19">
        <v>65780</v>
      </c>
      <c r="AF581" s="19">
        <v>65299</v>
      </c>
      <c r="AG581" s="19">
        <v>64715</v>
      </c>
      <c r="AH581" s="19">
        <v>64099</v>
      </c>
      <c r="AI581" s="19">
        <v>63114</v>
      </c>
      <c r="AJ581" s="19">
        <v>62040</v>
      </c>
      <c r="AK581" s="19">
        <v>61042</v>
      </c>
      <c r="AL581" s="19">
        <v>59784</v>
      </c>
      <c r="AM581" s="19">
        <v>58489</v>
      </c>
      <c r="AN581" s="19">
        <v>57340</v>
      </c>
      <c r="AO581" s="19">
        <v>56046</v>
      </c>
    </row>
    <row r="582" spans="2:41" x14ac:dyDescent="0.3">
      <c r="B582" s="19">
        <v>15</v>
      </c>
      <c r="C582" s="19" t="s">
        <v>152</v>
      </c>
      <c r="D582" s="19" t="s">
        <v>53</v>
      </c>
      <c r="E582" s="19" t="s">
        <v>42</v>
      </c>
      <c r="F582" s="19">
        <v>7815.1</v>
      </c>
      <c r="G582" s="19">
        <v>19878</v>
      </c>
      <c r="H582" s="19">
        <v>45613</v>
      </c>
      <c r="I582" s="19">
        <v>92811</v>
      </c>
      <c r="J582" s="19">
        <v>157270</v>
      </c>
      <c r="K582" s="19">
        <v>221470</v>
      </c>
      <c r="L582" s="19">
        <v>316630</v>
      </c>
      <c r="M582" s="19">
        <v>405450</v>
      </c>
      <c r="N582" s="19">
        <v>486230</v>
      </c>
      <c r="O582" s="19">
        <v>562270</v>
      </c>
      <c r="P582" s="19">
        <v>612150</v>
      </c>
      <c r="Q582" s="19">
        <v>778840</v>
      </c>
      <c r="R582" s="19">
        <v>990520</v>
      </c>
      <c r="S582" s="19">
        <v>1014300</v>
      </c>
      <c r="T582" s="19">
        <v>1144000</v>
      </c>
      <c r="U582" s="19">
        <v>1241300</v>
      </c>
      <c r="V582" s="19">
        <v>1315400</v>
      </c>
      <c r="W582" s="19">
        <v>1398600</v>
      </c>
      <c r="X582" s="19">
        <v>1468900</v>
      </c>
      <c r="Y582" s="19">
        <v>1529900</v>
      </c>
      <c r="Z582" s="19">
        <v>1584000</v>
      </c>
      <c r="AA582" s="19">
        <v>1627900</v>
      </c>
      <c r="AB582" s="19">
        <v>1664800</v>
      </c>
      <c r="AC582" s="19">
        <v>1686900</v>
      </c>
      <c r="AD582" s="19">
        <v>1702800</v>
      </c>
      <c r="AE582" s="19">
        <v>1724600</v>
      </c>
      <c r="AF582" s="19">
        <v>1735900</v>
      </c>
      <c r="AG582" s="19">
        <v>1744500</v>
      </c>
      <c r="AH582" s="19">
        <v>1753200</v>
      </c>
      <c r="AI582" s="19">
        <v>1755700</v>
      </c>
      <c r="AJ582" s="19">
        <v>1758200</v>
      </c>
      <c r="AK582" s="19">
        <v>1763800</v>
      </c>
      <c r="AL582" s="19">
        <v>1765000</v>
      </c>
      <c r="AM582" s="19">
        <v>1766200</v>
      </c>
      <c r="AN582" s="19">
        <v>1770900</v>
      </c>
      <c r="AO582" s="19">
        <v>1772400</v>
      </c>
    </row>
    <row r="583" spans="2:41" x14ac:dyDescent="0.3">
      <c r="B583" s="19">
        <v>15</v>
      </c>
      <c r="C583" s="19" t="s">
        <v>152</v>
      </c>
      <c r="D583" s="19" t="s">
        <v>53</v>
      </c>
      <c r="E583" s="19" t="s">
        <v>44</v>
      </c>
      <c r="F583" s="19">
        <v>9987.9</v>
      </c>
      <c r="G583" s="19">
        <v>23385</v>
      </c>
      <c r="H583" s="19">
        <v>40736</v>
      </c>
      <c r="I583" s="19">
        <v>57679</v>
      </c>
      <c r="J583" s="19">
        <v>66922</v>
      </c>
      <c r="K583" s="19">
        <v>69932</v>
      </c>
      <c r="L583" s="19">
        <v>74944</v>
      </c>
      <c r="M583" s="19">
        <v>85120</v>
      </c>
      <c r="N583" s="19">
        <v>104580</v>
      </c>
      <c r="O583" s="19">
        <v>130560</v>
      </c>
      <c r="P583" s="19">
        <v>147400</v>
      </c>
      <c r="Q583" s="19">
        <v>181850</v>
      </c>
      <c r="R583" s="19">
        <v>239930</v>
      </c>
      <c r="S583" s="19">
        <v>599230</v>
      </c>
      <c r="T583" s="19">
        <v>750270</v>
      </c>
      <c r="U583" s="19">
        <v>828470</v>
      </c>
      <c r="V583" s="19">
        <v>842010</v>
      </c>
      <c r="W583" s="19">
        <v>830710</v>
      </c>
      <c r="X583" s="19">
        <v>822700</v>
      </c>
      <c r="Y583" s="19">
        <v>816640</v>
      </c>
      <c r="Z583" s="19">
        <v>815380</v>
      </c>
      <c r="AA583" s="19">
        <v>818390</v>
      </c>
      <c r="AB583" s="19">
        <v>826550</v>
      </c>
      <c r="AC583" s="19">
        <v>833940</v>
      </c>
      <c r="AD583" s="19">
        <v>843490</v>
      </c>
      <c r="AE583" s="19">
        <v>855200</v>
      </c>
      <c r="AF583" s="19">
        <v>868490</v>
      </c>
      <c r="AG583" s="19">
        <v>883790</v>
      </c>
      <c r="AH583" s="19">
        <v>901210</v>
      </c>
      <c r="AI583" s="19">
        <v>917660</v>
      </c>
      <c r="AJ583" s="19">
        <v>931120</v>
      </c>
      <c r="AK583" s="19">
        <v>944240</v>
      </c>
      <c r="AL583" s="19">
        <v>955660</v>
      </c>
      <c r="AM583" s="19">
        <v>966770</v>
      </c>
      <c r="AN583" s="19">
        <v>978580</v>
      </c>
      <c r="AO583" s="19">
        <v>990000</v>
      </c>
    </row>
    <row r="584" spans="2:41" x14ac:dyDescent="0.3">
      <c r="B584" s="19">
        <v>15</v>
      </c>
      <c r="C584" s="19" t="s">
        <v>152</v>
      </c>
      <c r="D584" s="19" t="s">
        <v>53</v>
      </c>
      <c r="E584" s="19" t="s">
        <v>45</v>
      </c>
      <c r="F584" s="19">
        <v>5287.5</v>
      </c>
      <c r="G584" s="19">
        <v>11364</v>
      </c>
      <c r="H584" s="19">
        <v>24857</v>
      </c>
      <c r="I584" s="19">
        <v>52349</v>
      </c>
      <c r="J584" s="19">
        <v>93256</v>
      </c>
      <c r="K584" s="19">
        <v>140690</v>
      </c>
      <c r="L584" s="19">
        <v>220520</v>
      </c>
      <c r="M584" s="19">
        <v>307940</v>
      </c>
      <c r="N584" s="19">
        <v>385820</v>
      </c>
      <c r="O584" s="19">
        <v>458330</v>
      </c>
      <c r="P584" s="19">
        <v>502950</v>
      </c>
      <c r="Q584" s="19">
        <v>669190</v>
      </c>
      <c r="R584" s="19">
        <v>893630</v>
      </c>
      <c r="S584" s="19">
        <v>1102300</v>
      </c>
      <c r="T584" s="19">
        <v>1291900</v>
      </c>
      <c r="U584" s="19">
        <v>1471200</v>
      </c>
      <c r="V584" s="19">
        <v>1650700</v>
      </c>
      <c r="W584" s="19">
        <v>1807100</v>
      </c>
      <c r="X584" s="19">
        <v>1951400</v>
      </c>
      <c r="Y584" s="19">
        <v>2092300</v>
      </c>
      <c r="Z584" s="19">
        <v>2207700</v>
      </c>
      <c r="AA584" s="19">
        <v>2313400</v>
      </c>
      <c r="AB584" s="19">
        <v>2414800</v>
      </c>
      <c r="AC584" s="19">
        <v>2490800</v>
      </c>
      <c r="AD584" s="19">
        <v>2557000</v>
      </c>
      <c r="AE584" s="19">
        <v>2621300</v>
      </c>
      <c r="AF584" s="19">
        <v>2664800</v>
      </c>
      <c r="AG584" s="19">
        <v>2702700</v>
      </c>
      <c r="AH584" s="19">
        <v>2743600</v>
      </c>
      <c r="AI584" s="19">
        <v>2769800</v>
      </c>
      <c r="AJ584" s="19">
        <v>2795100</v>
      </c>
      <c r="AK584" s="19">
        <v>2828400</v>
      </c>
      <c r="AL584" s="19">
        <v>2850800</v>
      </c>
      <c r="AM584" s="19">
        <v>2873500</v>
      </c>
      <c r="AN584" s="19">
        <v>2905100</v>
      </c>
      <c r="AO584" s="19">
        <v>2928700</v>
      </c>
    </row>
    <row r="585" spans="2:41" x14ac:dyDescent="0.3">
      <c r="B585" s="19">
        <v>15</v>
      </c>
      <c r="C585" s="19" t="s">
        <v>152</v>
      </c>
      <c r="D585" s="19" t="s">
        <v>53</v>
      </c>
      <c r="E585" s="19" t="s">
        <v>46</v>
      </c>
      <c r="F585" s="19">
        <v>15197</v>
      </c>
      <c r="G585" s="19">
        <v>34228</v>
      </c>
      <c r="H585" s="19">
        <v>73743</v>
      </c>
      <c r="I585" s="19">
        <v>151630</v>
      </c>
      <c r="J585" s="19">
        <v>254000</v>
      </c>
      <c r="K585" s="19">
        <v>275900</v>
      </c>
      <c r="L585" s="19">
        <v>341970</v>
      </c>
      <c r="M585" s="19">
        <v>416970</v>
      </c>
      <c r="N585" s="19">
        <v>472070</v>
      </c>
      <c r="O585" s="19">
        <v>530140</v>
      </c>
      <c r="P585" s="19">
        <v>531150</v>
      </c>
      <c r="Q585" s="19">
        <v>778380</v>
      </c>
      <c r="R585" s="19">
        <v>1141300</v>
      </c>
      <c r="S585" s="19">
        <v>2310000</v>
      </c>
      <c r="T585" s="19">
        <v>2394300</v>
      </c>
      <c r="U585" s="19">
        <v>2351300</v>
      </c>
      <c r="V585" s="19">
        <v>2375500</v>
      </c>
      <c r="W585" s="19">
        <v>2266400</v>
      </c>
      <c r="X585" s="19">
        <v>2126500</v>
      </c>
      <c r="Y585" s="19">
        <v>2071700</v>
      </c>
      <c r="Z585" s="19">
        <v>2041300</v>
      </c>
      <c r="AA585" s="19">
        <v>1945200</v>
      </c>
      <c r="AB585" s="19">
        <v>1868000</v>
      </c>
      <c r="AC585" s="19">
        <v>1845100</v>
      </c>
      <c r="AD585" s="19">
        <v>1785100</v>
      </c>
      <c r="AE585" s="19">
        <v>1726100</v>
      </c>
      <c r="AF585" s="19">
        <v>1745400</v>
      </c>
      <c r="AG585" s="19">
        <v>1758000</v>
      </c>
      <c r="AH585" s="19">
        <v>1744300</v>
      </c>
      <c r="AI585" s="19">
        <v>1790700</v>
      </c>
      <c r="AJ585" s="19">
        <v>1819000</v>
      </c>
      <c r="AK585" s="19">
        <v>1802100</v>
      </c>
      <c r="AL585" s="19">
        <v>1833100</v>
      </c>
      <c r="AM585" s="19">
        <v>1856200</v>
      </c>
      <c r="AN585" s="19">
        <v>1831800</v>
      </c>
      <c r="AO585" s="19">
        <v>1845900</v>
      </c>
    </row>
    <row r="586" spans="2:41" x14ac:dyDescent="0.3">
      <c r="B586" s="19">
        <v>15</v>
      </c>
      <c r="C586" s="19" t="s">
        <v>152</v>
      </c>
      <c r="D586" s="19" t="s">
        <v>54</v>
      </c>
      <c r="E586" s="19" t="s">
        <v>42</v>
      </c>
      <c r="F586" s="19">
        <v>5245.6</v>
      </c>
      <c r="G586" s="19">
        <v>12593</v>
      </c>
      <c r="H586" s="19">
        <v>27818</v>
      </c>
      <c r="I586" s="19">
        <v>54885</v>
      </c>
      <c r="J586" s="19">
        <v>92498</v>
      </c>
      <c r="K586" s="19">
        <v>128040</v>
      </c>
      <c r="L586" s="19">
        <v>183670</v>
      </c>
      <c r="M586" s="19">
        <v>239940</v>
      </c>
      <c r="N586" s="19">
        <v>295770</v>
      </c>
      <c r="O586" s="19">
        <v>344680</v>
      </c>
      <c r="P586" s="19">
        <v>388510</v>
      </c>
      <c r="Q586" s="19">
        <v>470520</v>
      </c>
      <c r="R586" s="19">
        <v>552760</v>
      </c>
      <c r="S586" s="19">
        <v>626020</v>
      </c>
      <c r="T586" s="19">
        <v>695160</v>
      </c>
      <c r="U586" s="19">
        <v>759820</v>
      </c>
      <c r="V586" s="19">
        <v>831990</v>
      </c>
      <c r="W586" s="19">
        <v>909300</v>
      </c>
      <c r="X586" s="19">
        <v>980000</v>
      </c>
      <c r="Y586" s="19">
        <v>1035000</v>
      </c>
      <c r="Z586" s="19">
        <v>1078600</v>
      </c>
      <c r="AA586" s="19">
        <v>1117900</v>
      </c>
      <c r="AB586" s="19">
        <v>1146600</v>
      </c>
      <c r="AC586" s="19">
        <v>1164600</v>
      </c>
      <c r="AD586" s="19">
        <v>1170900</v>
      </c>
      <c r="AE586" s="19">
        <v>1185300</v>
      </c>
      <c r="AF586" s="19">
        <v>1191000</v>
      </c>
      <c r="AG586" s="19">
        <v>1194400</v>
      </c>
      <c r="AH586" s="19">
        <v>1197400</v>
      </c>
      <c r="AI586" s="19">
        <v>1193000</v>
      </c>
      <c r="AJ586" s="19">
        <v>1192500</v>
      </c>
      <c r="AK586" s="19">
        <v>1194600</v>
      </c>
      <c r="AL586" s="19">
        <v>1193900</v>
      </c>
      <c r="AM586" s="19">
        <v>1193500</v>
      </c>
      <c r="AN586" s="19">
        <v>1195500</v>
      </c>
      <c r="AO586" s="19">
        <v>1195300</v>
      </c>
    </row>
    <row r="587" spans="2:41" x14ac:dyDescent="0.3">
      <c r="B587" s="19">
        <v>15</v>
      </c>
      <c r="C587" s="19" t="s">
        <v>152</v>
      </c>
      <c r="D587" s="19" t="s">
        <v>54</v>
      </c>
      <c r="E587" s="19" t="s">
        <v>44</v>
      </c>
      <c r="F587" s="19">
        <v>4932.3999999999996</v>
      </c>
      <c r="G587" s="19">
        <v>11017</v>
      </c>
      <c r="H587" s="19">
        <v>20584</v>
      </c>
      <c r="I587" s="19">
        <v>33350</v>
      </c>
      <c r="J587" s="19">
        <v>46705</v>
      </c>
      <c r="K587" s="19">
        <v>65043</v>
      </c>
      <c r="L587" s="19">
        <v>79750</v>
      </c>
      <c r="M587" s="19">
        <v>91497</v>
      </c>
      <c r="N587" s="19">
        <v>109790</v>
      </c>
      <c r="O587" s="19">
        <v>131120</v>
      </c>
      <c r="P587" s="19">
        <v>159000</v>
      </c>
      <c r="Q587" s="19">
        <v>172800</v>
      </c>
      <c r="R587" s="19">
        <v>187010</v>
      </c>
      <c r="S587" s="19">
        <v>187710</v>
      </c>
      <c r="T587" s="19">
        <v>190610</v>
      </c>
      <c r="U587" s="19">
        <v>191090</v>
      </c>
      <c r="V587" s="19">
        <v>190200</v>
      </c>
      <c r="W587" s="19">
        <v>193240</v>
      </c>
      <c r="X587" s="19">
        <v>193610</v>
      </c>
      <c r="Y587" s="19">
        <v>189860</v>
      </c>
      <c r="Z587" s="19">
        <v>184320</v>
      </c>
      <c r="AA587" s="19">
        <v>178790</v>
      </c>
      <c r="AB587" s="19">
        <v>172270</v>
      </c>
      <c r="AC587" s="19">
        <v>164780</v>
      </c>
      <c r="AD587" s="19">
        <v>156890</v>
      </c>
      <c r="AE587" s="19">
        <v>153640</v>
      </c>
      <c r="AF587" s="19">
        <v>150570</v>
      </c>
      <c r="AG587" s="19">
        <v>147990</v>
      </c>
      <c r="AH587" s="19">
        <v>146010</v>
      </c>
      <c r="AI587" s="19">
        <v>144320</v>
      </c>
      <c r="AJ587" s="19">
        <v>143380</v>
      </c>
      <c r="AK587" s="19">
        <v>143050</v>
      </c>
      <c r="AL587" s="19">
        <v>142950</v>
      </c>
      <c r="AM587" s="19">
        <v>143120</v>
      </c>
      <c r="AN587" s="19">
        <v>143540</v>
      </c>
      <c r="AO587" s="19">
        <v>143840</v>
      </c>
    </row>
    <row r="588" spans="2:41" x14ac:dyDescent="0.3">
      <c r="B588" s="19">
        <v>15</v>
      </c>
      <c r="C588" s="19" t="s">
        <v>152</v>
      </c>
      <c r="D588" s="19" t="s">
        <v>54</v>
      </c>
      <c r="E588" s="19" t="s">
        <v>45</v>
      </c>
      <c r="F588" s="19">
        <v>2094.3000000000002</v>
      </c>
      <c r="G588" s="19">
        <v>5140.3</v>
      </c>
      <c r="H588" s="19">
        <v>13031</v>
      </c>
      <c r="I588" s="19">
        <v>28528</v>
      </c>
      <c r="J588" s="19">
        <v>50749</v>
      </c>
      <c r="K588" s="19">
        <v>74999</v>
      </c>
      <c r="L588" s="19">
        <v>115700</v>
      </c>
      <c r="M588" s="19">
        <v>161510</v>
      </c>
      <c r="N588" s="19">
        <v>203790</v>
      </c>
      <c r="O588" s="19">
        <v>241620</v>
      </c>
      <c r="P588" s="19">
        <v>269330</v>
      </c>
      <c r="Q588" s="19">
        <v>349620</v>
      </c>
      <c r="R588" s="19">
        <v>437510</v>
      </c>
      <c r="S588" s="19">
        <v>530390</v>
      </c>
      <c r="T588" s="19">
        <v>630890</v>
      </c>
      <c r="U588" s="19">
        <v>730560</v>
      </c>
      <c r="V588" s="19">
        <v>827990</v>
      </c>
      <c r="W588" s="19">
        <v>934200</v>
      </c>
      <c r="X588" s="19">
        <v>1035700</v>
      </c>
      <c r="Y588" s="19">
        <v>1124600</v>
      </c>
      <c r="Z588" s="19">
        <v>1202900</v>
      </c>
      <c r="AA588" s="19">
        <v>1277100</v>
      </c>
      <c r="AB588" s="19">
        <v>1340500</v>
      </c>
      <c r="AC588" s="19">
        <v>1391300</v>
      </c>
      <c r="AD588" s="19">
        <v>1436500</v>
      </c>
      <c r="AE588" s="19">
        <v>1475200</v>
      </c>
      <c r="AF588" s="19">
        <v>1501800</v>
      </c>
      <c r="AG588" s="19">
        <v>1524300</v>
      </c>
      <c r="AH588" s="19">
        <v>1545900</v>
      </c>
      <c r="AI588" s="19">
        <v>1560100</v>
      </c>
      <c r="AJ588" s="19">
        <v>1574400</v>
      </c>
      <c r="AK588" s="19">
        <v>1592400</v>
      </c>
      <c r="AL588" s="19">
        <v>1605500</v>
      </c>
      <c r="AM588" s="19">
        <v>1618700</v>
      </c>
      <c r="AN588" s="19">
        <v>1636100</v>
      </c>
      <c r="AO588" s="19">
        <v>1649900</v>
      </c>
    </row>
    <row r="589" spans="2:41" x14ac:dyDescent="0.3">
      <c r="B589" s="19">
        <v>15</v>
      </c>
      <c r="C589" s="19" t="s">
        <v>152</v>
      </c>
      <c r="D589" s="19" t="s">
        <v>54</v>
      </c>
      <c r="E589" s="19" t="s">
        <v>46</v>
      </c>
      <c r="F589" s="19">
        <v>415.6</v>
      </c>
      <c r="G589" s="19">
        <v>1354.3</v>
      </c>
      <c r="H589" s="19">
        <v>4049.3</v>
      </c>
      <c r="I589" s="19">
        <v>10654</v>
      </c>
      <c r="J589" s="19">
        <v>22002</v>
      </c>
      <c r="K589" s="19">
        <v>26137</v>
      </c>
      <c r="L589" s="19">
        <v>33767</v>
      </c>
      <c r="M589" s="19">
        <v>41912</v>
      </c>
      <c r="N589" s="19">
        <v>50729</v>
      </c>
      <c r="O589" s="19">
        <v>58216</v>
      </c>
      <c r="P589" s="19">
        <v>66715</v>
      </c>
      <c r="Q589" s="19">
        <v>75637</v>
      </c>
      <c r="R589" s="19">
        <v>82480</v>
      </c>
      <c r="S589" s="19">
        <v>85987</v>
      </c>
      <c r="T589" s="19">
        <v>88621</v>
      </c>
      <c r="U589" s="19">
        <v>90631</v>
      </c>
      <c r="V589" s="19">
        <v>95303</v>
      </c>
      <c r="W589" s="19">
        <v>97850</v>
      </c>
      <c r="X589" s="19">
        <v>99114</v>
      </c>
      <c r="Y589" s="19">
        <v>98837</v>
      </c>
      <c r="Z589" s="19">
        <v>97894</v>
      </c>
      <c r="AA589" s="19">
        <v>96832</v>
      </c>
      <c r="AB589" s="19">
        <v>94899</v>
      </c>
      <c r="AC589" s="19">
        <v>92136</v>
      </c>
      <c r="AD589" s="19">
        <v>89240</v>
      </c>
      <c r="AE589" s="19">
        <v>88624</v>
      </c>
      <c r="AF589" s="19">
        <v>87632</v>
      </c>
      <c r="AG589" s="19">
        <v>86682</v>
      </c>
      <c r="AH589" s="19">
        <v>85836</v>
      </c>
      <c r="AI589" s="19">
        <v>84606</v>
      </c>
      <c r="AJ589" s="19">
        <v>83345</v>
      </c>
      <c r="AK589" s="19">
        <v>82254</v>
      </c>
      <c r="AL589" s="19">
        <v>80851</v>
      </c>
      <c r="AM589" s="19">
        <v>79430</v>
      </c>
      <c r="AN589" s="19">
        <v>78232</v>
      </c>
      <c r="AO589" s="19">
        <v>76842</v>
      </c>
    </row>
    <row r="590" spans="2:41" x14ac:dyDescent="0.3">
      <c r="B590" s="19">
        <v>16</v>
      </c>
      <c r="C590" s="19" t="s">
        <v>152</v>
      </c>
      <c r="D590" s="19" t="s">
        <v>153</v>
      </c>
      <c r="E590" s="19" t="s">
        <v>42</v>
      </c>
      <c r="F590" s="19">
        <v>6416.3</v>
      </c>
      <c r="G590" s="19">
        <v>16344</v>
      </c>
      <c r="H590" s="19">
        <v>37621</v>
      </c>
      <c r="I590" s="19">
        <v>78161</v>
      </c>
      <c r="J590" s="19">
        <v>135370</v>
      </c>
      <c r="K590" s="19">
        <v>179060</v>
      </c>
      <c r="L590" s="19">
        <v>242790</v>
      </c>
      <c r="M590" s="19">
        <v>309710</v>
      </c>
      <c r="N590" s="19">
        <v>377980</v>
      </c>
      <c r="O590" s="19">
        <v>447340</v>
      </c>
      <c r="P590" s="19">
        <v>500060</v>
      </c>
      <c r="Q590" s="19">
        <v>638220</v>
      </c>
      <c r="R590" s="19">
        <v>814660</v>
      </c>
      <c r="S590" s="19">
        <v>823450</v>
      </c>
      <c r="T590" s="19">
        <v>935040</v>
      </c>
      <c r="U590" s="19">
        <v>1044900</v>
      </c>
      <c r="V590" s="19">
        <v>1137400</v>
      </c>
      <c r="W590" s="19">
        <v>1228900</v>
      </c>
      <c r="X590" s="19">
        <v>1307200</v>
      </c>
      <c r="Y590" s="19">
        <v>1369800</v>
      </c>
      <c r="Z590" s="19">
        <v>1426700</v>
      </c>
      <c r="AA590" s="19">
        <v>1478300</v>
      </c>
      <c r="AB590" s="19">
        <v>1527700</v>
      </c>
      <c r="AC590" s="19">
        <v>1566000</v>
      </c>
      <c r="AD590" s="19">
        <v>1599900</v>
      </c>
      <c r="AE590" s="19">
        <v>1626400</v>
      </c>
      <c r="AF590" s="19">
        <v>1642200</v>
      </c>
      <c r="AG590" s="19">
        <v>1655400</v>
      </c>
      <c r="AH590" s="19">
        <v>1669300</v>
      </c>
      <c r="AI590" s="19">
        <v>1677000</v>
      </c>
      <c r="AJ590" s="19">
        <v>1685100</v>
      </c>
      <c r="AK590" s="19">
        <v>1697000</v>
      </c>
      <c r="AL590" s="19">
        <v>1704500</v>
      </c>
      <c r="AM590" s="19">
        <v>1712300</v>
      </c>
      <c r="AN590" s="19">
        <v>1724000</v>
      </c>
      <c r="AO590" s="19">
        <v>1732300</v>
      </c>
    </row>
    <row r="591" spans="2:41" x14ac:dyDescent="0.3">
      <c r="B591" s="19">
        <v>16</v>
      </c>
      <c r="C591" s="19" t="s">
        <v>152</v>
      </c>
      <c r="D591" s="19" t="s">
        <v>153</v>
      </c>
      <c r="E591" s="19" t="s">
        <v>44</v>
      </c>
      <c r="F591" s="19">
        <v>9006.7999999999993</v>
      </c>
      <c r="G591" s="19">
        <v>21068</v>
      </c>
      <c r="H591" s="19">
        <v>36672</v>
      </c>
      <c r="I591" s="19">
        <v>51906</v>
      </c>
      <c r="J591" s="19">
        <v>60210</v>
      </c>
      <c r="K591" s="19">
        <v>62904</v>
      </c>
      <c r="L591" s="19">
        <v>67376</v>
      </c>
      <c r="M591" s="19">
        <v>76481</v>
      </c>
      <c r="N591" s="19">
        <v>93874</v>
      </c>
      <c r="O591" s="19">
        <v>117110</v>
      </c>
      <c r="P591" s="19">
        <v>132120</v>
      </c>
      <c r="Q591" s="19">
        <v>163070</v>
      </c>
      <c r="R591" s="19">
        <v>215290</v>
      </c>
      <c r="S591" s="19">
        <v>538430</v>
      </c>
      <c r="T591" s="19">
        <v>674310</v>
      </c>
      <c r="U591" s="19">
        <v>744690</v>
      </c>
      <c r="V591" s="19">
        <v>756950</v>
      </c>
      <c r="W591" s="19">
        <v>746840</v>
      </c>
      <c r="X591" s="19">
        <v>739680</v>
      </c>
      <c r="Y591" s="19">
        <v>734290</v>
      </c>
      <c r="Z591" s="19">
        <v>733200</v>
      </c>
      <c r="AA591" s="19">
        <v>735960</v>
      </c>
      <c r="AB591" s="19">
        <v>743330</v>
      </c>
      <c r="AC591" s="19">
        <v>750000</v>
      </c>
      <c r="AD591" s="19">
        <v>758620</v>
      </c>
      <c r="AE591" s="19">
        <v>769170</v>
      </c>
      <c r="AF591" s="19">
        <v>781130</v>
      </c>
      <c r="AG591" s="19">
        <v>794910</v>
      </c>
      <c r="AH591" s="19">
        <v>810590</v>
      </c>
      <c r="AI591" s="19">
        <v>825380</v>
      </c>
      <c r="AJ591" s="19">
        <v>837490</v>
      </c>
      <c r="AK591" s="19">
        <v>849300</v>
      </c>
      <c r="AL591" s="19">
        <v>859570</v>
      </c>
      <c r="AM591" s="19">
        <v>869570</v>
      </c>
      <c r="AN591" s="19">
        <v>880190</v>
      </c>
      <c r="AO591" s="19">
        <v>890460</v>
      </c>
    </row>
    <row r="592" spans="2:41" x14ac:dyDescent="0.3">
      <c r="B592" s="19">
        <v>16</v>
      </c>
      <c r="C592" s="19" t="s">
        <v>152</v>
      </c>
      <c r="D592" s="19" t="s">
        <v>153</v>
      </c>
      <c r="E592" s="19" t="s">
        <v>45</v>
      </c>
      <c r="F592" s="19">
        <v>5033.7</v>
      </c>
      <c r="G592" s="19">
        <v>10818</v>
      </c>
      <c r="H592" s="19">
        <v>23664</v>
      </c>
      <c r="I592" s="19">
        <v>49837</v>
      </c>
      <c r="J592" s="19">
        <v>88782</v>
      </c>
      <c r="K592" s="19">
        <v>133940</v>
      </c>
      <c r="L592" s="19">
        <v>209940</v>
      </c>
      <c r="M592" s="19">
        <v>293160</v>
      </c>
      <c r="N592" s="19">
        <v>367300</v>
      </c>
      <c r="O592" s="19">
        <v>436340</v>
      </c>
      <c r="P592" s="19">
        <v>478820</v>
      </c>
      <c r="Q592" s="19">
        <v>637070</v>
      </c>
      <c r="R592" s="19">
        <v>850750</v>
      </c>
      <c r="S592" s="19">
        <v>1049400</v>
      </c>
      <c r="T592" s="19">
        <v>1229900</v>
      </c>
      <c r="U592" s="19">
        <v>1400600</v>
      </c>
      <c r="V592" s="19">
        <v>1571500</v>
      </c>
      <c r="W592" s="19">
        <v>1720300</v>
      </c>
      <c r="X592" s="19">
        <v>1857800</v>
      </c>
      <c r="Y592" s="19">
        <v>1991900</v>
      </c>
      <c r="Z592" s="19">
        <v>2101800</v>
      </c>
      <c r="AA592" s="19">
        <v>2202400</v>
      </c>
      <c r="AB592" s="19">
        <v>2299000</v>
      </c>
      <c r="AC592" s="19">
        <v>2371300</v>
      </c>
      <c r="AD592" s="19">
        <v>2434300</v>
      </c>
      <c r="AE592" s="19">
        <v>2495500</v>
      </c>
      <c r="AF592" s="19">
        <v>2536900</v>
      </c>
      <c r="AG592" s="19">
        <v>2573000</v>
      </c>
      <c r="AH592" s="19">
        <v>2612000</v>
      </c>
      <c r="AI592" s="19">
        <v>2636900</v>
      </c>
      <c r="AJ592" s="19">
        <v>2661000</v>
      </c>
      <c r="AK592" s="19">
        <v>2692700</v>
      </c>
      <c r="AL592" s="19">
        <v>2714000</v>
      </c>
      <c r="AM592" s="19">
        <v>2735600</v>
      </c>
      <c r="AN592" s="19">
        <v>2765700</v>
      </c>
      <c r="AO592" s="19">
        <v>2788100</v>
      </c>
    </row>
    <row r="593" spans="2:41" x14ac:dyDescent="0.3">
      <c r="B593" s="19">
        <v>16</v>
      </c>
      <c r="C593" s="19" t="s">
        <v>152</v>
      </c>
      <c r="D593" s="19" t="s">
        <v>153</v>
      </c>
      <c r="E593" s="19" t="s">
        <v>46</v>
      </c>
      <c r="F593" s="19">
        <v>27267</v>
      </c>
      <c r="G593" s="19">
        <v>57407</v>
      </c>
      <c r="H593" s="19">
        <v>114280</v>
      </c>
      <c r="I593" s="19">
        <v>218710</v>
      </c>
      <c r="J593" s="19">
        <v>343840</v>
      </c>
      <c r="K593" s="19">
        <v>362570</v>
      </c>
      <c r="L593" s="19">
        <v>466580</v>
      </c>
      <c r="M593" s="19">
        <v>593230</v>
      </c>
      <c r="N593" s="19">
        <v>678860</v>
      </c>
      <c r="O593" s="19">
        <v>775730</v>
      </c>
      <c r="P593" s="19">
        <v>753640</v>
      </c>
      <c r="Q593" s="19">
        <v>1258500</v>
      </c>
      <c r="R593" s="19">
        <v>2010200</v>
      </c>
      <c r="S593" s="19">
        <v>3433100</v>
      </c>
      <c r="T593" s="19">
        <v>3831000</v>
      </c>
      <c r="U593" s="19">
        <v>3889300</v>
      </c>
      <c r="V593" s="19">
        <v>3862600</v>
      </c>
      <c r="W593" s="19">
        <v>3726500</v>
      </c>
      <c r="X593" s="19">
        <v>3557400</v>
      </c>
      <c r="Y593" s="19">
        <v>3453400</v>
      </c>
      <c r="Z593" s="19">
        <v>3469500</v>
      </c>
      <c r="AA593" s="19">
        <v>3385000</v>
      </c>
      <c r="AB593" s="19">
        <v>3263500</v>
      </c>
      <c r="AC593" s="19">
        <v>3284600</v>
      </c>
      <c r="AD593" s="19">
        <v>3239600</v>
      </c>
      <c r="AE593" s="19">
        <v>3143700</v>
      </c>
      <c r="AF593" s="19">
        <v>3218800</v>
      </c>
      <c r="AG593" s="19">
        <v>3276400</v>
      </c>
      <c r="AH593" s="19">
        <v>3255700</v>
      </c>
      <c r="AI593" s="19">
        <v>3370500</v>
      </c>
      <c r="AJ593" s="19">
        <v>3446500</v>
      </c>
      <c r="AK593" s="19">
        <v>3416000</v>
      </c>
      <c r="AL593" s="19">
        <v>3495800</v>
      </c>
      <c r="AM593" s="19">
        <v>3557700</v>
      </c>
      <c r="AN593" s="19">
        <v>3512000</v>
      </c>
      <c r="AO593" s="19">
        <v>3555300</v>
      </c>
    </row>
    <row r="594" spans="2:41" x14ac:dyDescent="0.3">
      <c r="B594" s="19">
        <v>16</v>
      </c>
      <c r="C594" s="19" t="s">
        <v>152</v>
      </c>
      <c r="D594" s="19" t="s">
        <v>51</v>
      </c>
      <c r="E594" s="19" t="s">
        <v>42</v>
      </c>
      <c r="F594" s="19">
        <v>5082.8</v>
      </c>
      <c r="G594" s="19">
        <v>13388</v>
      </c>
      <c r="H594" s="19">
        <v>30315</v>
      </c>
      <c r="I594" s="19">
        <v>62404</v>
      </c>
      <c r="J594" s="19">
        <v>106390</v>
      </c>
      <c r="K594" s="19">
        <v>135310</v>
      </c>
      <c r="L594" s="19">
        <v>190400</v>
      </c>
      <c r="M594" s="19">
        <v>252160</v>
      </c>
      <c r="N594" s="19">
        <v>313120</v>
      </c>
      <c r="O594" s="19">
        <v>373420</v>
      </c>
      <c r="P594" s="19">
        <v>419850</v>
      </c>
      <c r="Q594" s="19">
        <v>523290</v>
      </c>
      <c r="R594" s="19">
        <v>660630</v>
      </c>
      <c r="S594" s="19">
        <v>693350</v>
      </c>
      <c r="T594" s="19">
        <v>803390</v>
      </c>
      <c r="U594" s="19">
        <v>900860</v>
      </c>
      <c r="V594" s="19">
        <v>982920</v>
      </c>
      <c r="W594" s="19">
        <v>1066300</v>
      </c>
      <c r="X594" s="19">
        <v>1142400</v>
      </c>
      <c r="Y594" s="19">
        <v>1209800</v>
      </c>
      <c r="Z594" s="19">
        <v>1267400</v>
      </c>
      <c r="AA594" s="19">
        <v>1323000</v>
      </c>
      <c r="AB594" s="19">
        <v>1372800</v>
      </c>
      <c r="AC594" s="19">
        <v>1412000</v>
      </c>
      <c r="AD594" s="19">
        <v>1447300</v>
      </c>
      <c r="AE594" s="19">
        <v>1475200</v>
      </c>
      <c r="AF594" s="19">
        <v>1492600</v>
      </c>
      <c r="AG594" s="19">
        <v>1506900</v>
      </c>
      <c r="AH594" s="19">
        <v>1517100</v>
      </c>
      <c r="AI594" s="19">
        <v>1526000</v>
      </c>
      <c r="AJ594" s="19">
        <v>1534800</v>
      </c>
      <c r="AK594" s="19">
        <v>1546700</v>
      </c>
      <c r="AL594" s="19">
        <v>1554100</v>
      </c>
      <c r="AM594" s="19">
        <v>1561600</v>
      </c>
      <c r="AN594" s="19">
        <v>1572600</v>
      </c>
      <c r="AO594" s="19">
        <v>1580400</v>
      </c>
    </row>
    <row r="595" spans="2:41" x14ac:dyDescent="0.3">
      <c r="B595" s="19">
        <v>16</v>
      </c>
      <c r="C595" s="19" t="s">
        <v>152</v>
      </c>
      <c r="D595" s="19" t="s">
        <v>51</v>
      </c>
      <c r="E595" s="19" t="s">
        <v>44</v>
      </c>
      <c r="F595" s="19">
        <v>6111.6</v>
      </c>
      <c r="G595" s="19">
        <v>14945</v>
      </c>
      <c r="H595" s="19">
        <v>26440</v>
      </c>
      <c r="I595" s="19">
        <v>37628</v>
      </c>
      <c r="J595" s="19">
        <v>42158</v>
      </c>
      <c r="K595" s="19">
        <v>40397</v>
      </c>
      <c r="L595" s="19">
        <v>39739</v>
      </c>
      <c r="M595" s="19">
        <v>43021</v>
      </c>
      <c r="N595" s="19">
        <v>53732</v>
      </c>
      <c r="O595" s="19">
        <v>68842</v>
      </c>
      <c r="P595" s="19">
        <v>81039</v>
      </c>
      <c r="Q595" s="19">
        <v>98031</v>
      </c>
      <c r="R595" s="19">
        <v>126110</v>
      </c>
      <c r="S595" s="19">
        <v>434050</v>
      </c>
      <c r="T595" s="19">
        <v>560630</v>
      </c>
      <c r="U595" s="19">
        <v>638440</v>
      </c>
      <c r="V595" s="19">
        <v>662350</v>
      </c>
      <c r="W595" s="19">
        <v>660980</v>
      </c>
      <c r="X595" s="19">
        <v>661020</v>
      </c>
      <c r="Y595" s="19">
        <v>660740</v>
      </c>
      <c r="Z595" s="19">
        <v>663550</v>
      </c>
      <c r="AA595" s="19">
        <v>669870</v>
      </c>
      <c r="AB595" s="19">
        <v>679870</v>
      </c>
      <c r="AC595" s="19">
        <v>689460</v>
      </c>
      <c r="AD595" s="19">
        <v>700170</v>
      </c>
      <c r="AE595" s="19">
        <v>712280</v>
      </c>
      <c r="AF595" s="19">
        <v>725670</v>
      </c>
      <c r="AG595" s="19">
        <v>740510</v>
      </c>
      <c r="AH595" s="19">
        <v>756750</v>
      </c>
      <c r="AI595" s="19">
        <v>771880</v>
      </c>
      <c r="AJ595" s="19">
        <v>783990</v>
      </c>
      <c r="AK595" s="19">
        <v>795470</v>
      </c>
      <c r="AL595" s="19">
        <v>805490</v>
      </c>
      <c r="AM595" s="19">
        <v>815250</v>
      </c>
      <c r="AN595" s="19">
        <v>825470</v>
      </c>
      <c r="AO595" s="19">
        <v>835370</v>
      </c>
    </row>
    <row r="596" spans="2:41" x14ac:dyDescent="0.3">
      <c r="B596" s="19">
        <v>16</v>
      </c>
      <c r="C596" s="19" t="s">
        <v>152</v>
      </c>
      <c r="D596" s="19" t="s">
        <v>51</v>
      </c>
      <c r="E596" s="19" t="s">
        <v>45</v>
      </c>
      <c r="F596" s="19">
        <v>3743.5</v>
      </c>
      <c r="G596" s="19">
        <v>8483.6</v>
      </c>
      <c r="H596" s="19">
        <v>21144</v>
      </c>
      <c r="I596" s="19">
        <v>47473</v>
      </c>
      <c r="J596" s="19">
        <v>87617</v>
      </c>
      <c r="K596" s="19">
        <v>133150</v>
      </c>
      <c r="L596" s="19">
        <v>209520</v>
      </c>
      <c r="M596" s="19">
        <v>292780</v>
      </c>
      <c r="N596" s="19">
        <v>365380</v>
      </c>
      <c r="O596" s="19">
        <v>431500</v>
      </c>
      <c r="P596" s="19">
        <v>469760</v>
      </c>
      <c r="Q596" s="19">
        <v>636640</v>
      </c>
      <c r="R596" s="19">
        <v>850750</v>
      </c>
      <c r="S596" s="19">
        <v>1049400</v>
      </c>
      <c r="T596" s="19">
        <v>1229900</v>
      </c>
      <c r="U596" s="19">
        <v>1400600</v>
      </c>
      <c r="V596" s="19">
        <v>1571500</v>
      </c>
      <c r="W596" s="19">
        <v>1720300</v>
      </c>
      <c r="X596" s="19">
        <v>1857800</v>
      </c>
      <c r="Y596" s="19">
        <v>1991900</v>
      </c>
      <c r="Z596" s="19">
        <v>2101800</v>
      </c>
      <c r="AA596" s="19">
        <v>2202400</v>
      </c>
      <c r="AB596" s="19">
        <v>2299000</v>
      </c>
      <c r="AC596" s="19">
        <v>2371300</v>
      </c>
      <c r="AD596" s="19">
        <v>2434300</v>
      </c>
      <c r="AE596" s="19">
        <v>2495500</v>
      </c>
      <c r="AF596" s="19">
        <v>2536900</v>
      </c>
      <c r="AG596" s="19">
        <v>2573000</v>
      </c>
      <c r="AH596" s="19">
        <v>2612000</v>
      </c>
      <c r="AI596" s="19">
        <v>2636900</v>
      </c>
      <c r="AJ596" s="19">
        <v>2661000</v>
      </c>
      <c r="AK596" s="19">
        <v>2692700</v>
      </c>
      <c r="AL596" s="19">
        <v>2714000</v>
      </c>
      <c r="AM596" s="19">
        <v>2735600</v>
      </c>
      <c r="AN596" s="19">
        <v>2765700</v>
      </c>
      <c r="AO596" s="19">
        <v>2788100</v>
      </c>
    </row>
    <row r="597" spans="2:41" x14ac:dyDescent="0.3">
      <c r="B597" s="19">
        <v>16</v>
      </c>
      <c r="C597" s="19" t="s">
        <v>152</v>
      </c>
      <c r="D597" s="19" t="s">
        <v>51</v>
      </c>
      <c r="E597" s="19" t="s">
        <v>46</v>
      </c>
      <c r="F597" s="19">
        <v>22699</v>
      </c>
      <c r="G597" s="19">
        <v>47924</v>
      </c>
      <c r="H597" s="19">
        <v>92828</v>
      </c>
      <c r="I597" s="19">
        <v>171960</v>
      </c>
      <c r="J597" s="19">
        <v>260990</v>
      </c>
      <c r="K597" s="19">
        <v>264180</v>
      </c>
      <c r="L597" s="19">
        <v>339190</v>
      </c>
      <c r="M597" s="19">
        <v>438140</v>
      </c>
      <c r="N597" s="19">
        <v>506310</v>
      </c>
      <c r="O597" s="19">
        <v>584940</v>
      </c>
      <c r="P597" s="19">
        <v>566420</v>
      </c>
      <c r="Q597" s="19">
        <v>972340</v>
      </c>
      <c r="R597" s="19">
        <v>1609000</v>
      </c>
      <c r="S597" s="19">
        <v>2852600</v>
      </c>
      <c r="T597" s="19">
        <v>3273700</v>
      </c>
      <c r="U597" s="19">
        <v>3423000</v>
      </c>
      <c r="V597" s="19">
        <v>3461700</v>
      </c>
      <c r="W597" s="19">
        <v>3373700</v>
      </c>
      <c r="X597" s="19">
        <v>3240900</v>
      </c>
      <c r="Y597" s="19">
        <v>3150700</v>
      </c>
      <c r="Z597" s="19">
        <v>3172100</v>
      </c>
      <c r="AA597" s="19">
        <v>3101500</v>
      </c>
      <c r="AB597" s="19">
        <v>2995400</v>
      </c>
      <c r="AC597" s="19">
        <v>3019400</v>
      </c>
      <c r="AD597" s="19">
        <v>2982600</v>
      </c>
      <c r="AE597" s="19">
        <v>2898600</v>
      </c>
      <c r="AF597" s="19">
        <v>2971000</v>
      </c>
      <c r="AG597" s="19">
        <v>3027200</v>
      </c>
      <c r="AH597" s="19">
        <v>3011000</v>
      </c>
      <c r="AI597" s="19">
        <v>3118700</v>
      </c>
      <c r="AJ597" s="19">
        <v>3189100</v>
      </c>
      <c r="AK597" s="19">
        <v>3160900</v>
      </c>
      <c r="AL597" s="19">
        <v>3233700</v>
      </c>
      <c r="AM597" s="19">
        <v>3289900</v>
      </c>
      <c r="AN597" s="19">
        <v>3247400</v>
      </c>
      <c r="AO597" s="19">
        <v>3286500</v>
      </c>
    </row>
    <row r="598" spans="2:41" x14ac:dyDescent="0.3">
      <c r="B598" s="19">
        <v>16</v>
      </c>
      <c r="C598" s="19" t="s">
        <v>152</v>
      </c>
      <c r="D598" s="19" t="s">
        <v>52</v>
      </c>
      <c r="E598" s="19" t="s">
        <v>42</v>
      </c>
      <c r="F598" s="19">
        <v>3220.2</v>
      </c>
      <c r="G598" s="19">
        <v>7747.5</v>
      </c>
      <c r="H598" s="19">
        <v>17027</v>
      </c>
      <c r="I598" s="19">
        <v>33386</v>
      </c>
      <c r="J598" s="19">
        <v>55886</v>
      </c>
      <c r="K598" s="19">
        <v>71759</v>
      </c>
      <c r="L598" s="19">
        <v>106390</v>
      </c>
      <c r="M598" s="19">
        <v>144800</v>
      </c>
      <c r="N598" s="19">
        <v>184580</v>
      </c>
      <c r="O598" s="19">
        <v>222130</v>
      </c>
      <c r="P598" s="19">
        <v>259450</v>
      </c>
      <c r="Q598" s="19">
        <v>315980</v>
      </c>
      <c r="R598" s="19">
        <v>376060</v>
      </c>
      <c r="S598" s="19">
        <v>430170</v>
      </c>
      <c r="T598" s="19">
        <v>489460</v>
      </c>
      <c r="U598" s="19">
        <v>550680</v>
      </c>
      <c r="V598" s="19">
        <v>612020</v>
      </c>
      <c r="W598" s="19">
        <v>678320</v>
      </c>
      <c r="X598" s="19">
        <v>738930</v>
      </c>
      <c r="Y598" s="19">
        <v>787430</v>
      </c>
      <c r="Z598" s="19">
        <v>831710</v>
      </c>
      <c r="AA598" s="19">
        <v>874370</v>
      </c>
      <c r="AB598" s="19">
        <v>910450</v>
      </c>
      <c r="AC598" s="19">
        <v>941900</v>
      </c>
      <c r="AD598" s="19">
        <v>969770</v>
      </c>
      <c r="AE598" s="19">
        <v>990430</v>
      </c>
      <c r="AF598" s="19">
        <v>1003500</v>
      </c>
      <c r="AG598" s="19">
        <v>1014000</v>
      </c>
      <c r="AH598" s="19">
        <v>1024100</v>
      </c>
      <c r="AI598" s="19">
        <v>1029600</v>
      </c>
      <c r="AJ598" s="19">
        <v>1035500</v>
      </c>
      <c r="AK598" s="19">
        <v>1043600</v>
      </c>
      <c r="AL598" s="19">
        <v>1048800</v>
      </c>
      <c r="AM598" s="19">
        <v>1054000</v>
      </c>
      <c r="AN598" s="19">
        <v>1061800</v>
      </c>
      <c r="AO598" s="19">
        <v>1067300</v>
      </c>
    </row>
    <row r="599" spans="2:41" x14ac:dyDescent="0.3">
      <c r="B599" s="19">
        <v>16</v>
      </c>
      <c r="C599" s="19" t="s">
        <v>152</v>
      </c>
      <c r="D599" s="19" t="s">
        <v>52</v>
      </c>
      <c r="E599" s="19" t="s">
        <v>44</v>
      </c>
      <c r="F599" s="19">
        <v>3628.6</v>
      </c>
      <c r="G599" s="19">
        <v>8300.5</v>
      </c>
      <c r="H599" s="19">
        <v>15183</v>
      </c>
      <c r="I599" s="19">
        <v>23296</v>
      </c>
      <c r="J599" s="19">
        <v>31038</v>
      </c>
      <c r="K599" s="19">
        <v>35202</v>
      </c>
      <c r="L599" s="19">
        <v>40719</v>
      </c>
      <c r="M599" s="19">
        <v>46182</v>
      </c>
      <c r="N599" s="19">
        <v>55603</v>
      </c>
      <c r="O599" s="19">
        <v>66239</v>
      </c>
      <c r="P599" s="19">
        <v>80081</v>
      </c>
      <c r="Q599" s="19">
        <v>88616</v>
      </c>
      <c r="R599" s="19">
        <v>97649</v>
      </c>
      <c r="S599" s="19">
        <v>100960</v>
      </c>
      <c r="T599" s="19">
        <v>105590</v>
      </c>
      <c r="U599" s="19">
        <v>107260</v>
      </c>
      <c r="V599" s="19">
        <v>108460</v>
      </c>
      <c r="W599" s="19">
        <v>111770</v>
      </c>
      <c r="X599" s="19">
        <v>113770</v>
      </c>
      <c r="Y599" s="19">
        <v>113790</v>
      </c>
      <c r="Z599" s="19">
        <v>112830</v>
      </c>
      <c r="AA599" s="19">
        <v>111850</v>
      </c>
      <c r="AB599" s="19">
        <v>109940</v>
      </c>
      <c r="AC599" s="19">
        <v>107340</v>
      </c>
      <c r="AD599" s="19">
        <v>104540</v>
      </c>
      <c r="AE599" s="19">
        <v>104110</v>
      </c>
      <c r="AF599" s="19">
        <v>103550</v>
      </c>
      <c r="AG599" s="19">
        <v>103010</v>
      </c>
      <c r="AH599" s="19">
        <v>102600</v>
      </c>
      <c r="AI599" s="19">
        <v>102170</v>
      </c>
      <c r="AJ599" s="19">
        <v>102090</v>
      </c>
      <c r="AK599" s="19">
        <v>102280</v>
      </c>
      <c r="AL599" s="19">
        <v>102460</v>
      </c>
      <c r="AM599" s="19">
        <v>102700</v>
      </c>
      <c r="AN599" s="19">
        <v>103060</v>
      </c>
      <c r="AO599" s="19">
        <v>103320</v>
      </c>
    </row>
    <row r="600" spans="2:41" x14ac:dyDescent="0.3">
      <c r="B600" s="19">
        <v>16</v>
      </c>
      <c r="C600" s="19" t="s">
        <v>152</v>
      </c>
      <c r="D600" s="19" t="s">
        <v>52</v>
      </c>
      <c r="E600" s="19" t="s">
        <v>45</v>
      </c>
      <c r="F600" s="19">
        <v>2156.1999999999998</v>
      </c>
      <c r="G600" s="19">
        <v>5292.3</v>
      </c>
      <c r="H600" s="19">
        <v>13416</v>
      </c>
      <c r="I600" s="19">
        <v>29372</v>
      </c>
      <c r="J600" s="19">
        <v>52249</v>
      </c>
      <c r="K600" s="19">
        <v>77217</v>
      </c>
      <c r="L600" s="19">
        <v>119120</v>
      </c>
      <c r="M600" s="19">
        <v>166280</v>
      </c>
      <c r="N600" s="19">
        <v>209820</v>
      </c>
      <c r="O600" s="19">
        <v>248760</v>
      </c>
      <c r="P600" s="19">
        <v>277300</v>
      </c>
      <c r="Q600" s="19">
        <v>359960</v>
      </c>
      <c r="R600" s="19">
        <v>450450</v>
      </c>
      <c r="S600" s="19">
        <v>546080</v>
      </c>
      <c r="T600" s="19">
        <v>649550</v>
      </c>
      <c r="U600" s="19">
        <v>752160</v>
      </c>
      <c r="V600" s="19">
        <v>852470</v>
      </c>
      <c r="W600" s="19">
        <v>961820</v>
      </c>
      <c r="X600" s="19">
        <v>1066300</v>
      </c>
      <c r="Y600" s="19">
        <v>1157900</v>
      </c>
      <c r="Z600" s="19">
        <v>1238500</v>
      </c>
      <c r="AA600" s="19">
        <v>1314900</v>
      </c>
      <c r="AB600" s="19">
        <v>1380200</v>
      </c>
      <c r="AC600" s="19">
        <v>1432400</v>
      </c>
      <c r="AD600" s="19">
        <v>1478900</v>
      </c>
      <c r="AE600" s="19">
        <v>1518800</v>
      </c>
      <c r="AF600" s="19">
        <v>1546200</v>
      </c>
      <c r="AG600" s="19">
        <v>1569300</v>
      </c>
      <c r="AH600" s="19">
        <v>1591600</v>
      </c>
      <c r="AI600" s="19">
        <v>1606200</v>
      </c>
      <c r="AJ600" s="19">
        <v>1621000</v>
      </c>
      <c r="AK600" s="19">
        <v>1639500</v>
      </c>
      <c r="AL600" s="19">
        <v>1653000</v>
      </c>
      <c r="AM600" s="19">
        <v>1666600</v>
      </c>
      <c r="AN600" s="19">
        <v>1684500</v>
      </c>
      <c r="AO600" s="19">
        <v>1698700</v>
      </c>
    </row>
    <row r="601" spans="2:41" x14ac:dyDescent="0.3">
      <c r="B601" s="19">
        <v>16</v>
      </c>
      <c r="C601" s="19" t="s">
        <v>152</v>
      </c>
      <c r="D601" s="19" t="s">
        <v>52</v>
      </c>
      <c r="E601" s="19" t="s">
        <v>46</v>
      </c>
      <c r="F601" s="19">
        <v>276.56</v>
      </c>
      <c r="G601" s="19">
        <v>898</v>
      </c>
      <c r="H601" s="19">
        <v>2579.8000000000002</v>
      </c>
      <c r="I601" s="19">
        <v>6507.9</v>
      </c>
      <c r="J601" s="19">
        <v>13154</v>
      </c>
      <c r="K601" s="19">
        <v>14268</v>
      </c>
      <c r="L601" s="19">
        <v>18407</v>
      </c>
      <c r="M601" s="19">
        <v>23198</v>
      </c>
      <c r="N601" s="19">
        <v>27859</v>
      </c>
      <c r="O601" s="19">
        <v>31652</v>
      </c>
      <c r="P601" s="19">
        <v>36043</v>
      </c>
      <c r="Q601" s="19">
        <v>41391</v>
      </c>
      <c r="R601" s="19">
        <v>46026</v>
      </c>
      <c r="S601" s="19">
        <v>49521</v>
      </c>
      <c r="T601" s="19">
        <v>53038</v>
      </c>
      <c r="U601" s="19">
        <v>56448</v>
      </c>
      <c r="V601" s="19">
        <v>60946</v>
      </c>
      <c r="W601" s="19">
        <v>64259</v>
      </c>
      <c r="X601" s="19">
        <v>66678</v>
      </c>
      <c r="Y601" s="19">
        <v>67916</v>
      </c>
      <c r="Z601" s="19">
        <v>68455</v>
      </c>
      <c r="AA601" s="19">
        <v>68694</v>
      </c>
      <c r="AB601" s="19">
        <v>68007</v>
      </c>
      <c r="AC601" s="19">
        <v>66395</v>
      </c>
      <c r="AD601" s="19">
        <v>64417</v>
      </c>
      <c r="AE601" s="19">
        <v>64372</v>
      </c>
      <c r="AF601" s="19">
        <v>63899</v>
      </c>
      <c r="AG601" s="19">
        <v>63324</v>
      </c>
      <c r="AH601" s="19">
        <v>62716</v>
      </c>
      <c r="AI601" s="19">
        <v>61745</v>
      </c>
      <c r="AJ601" s="19">
        <v>60689</v>
      </c>
      <c r="AK601" s="19">
        <v>59705</v>
      </c>
      <c r="AL601" s="19">
        <v>58466</v>
      </c>
      <c r="AM601" s="19">
        <v>57191</v>
      </c>
      <c r="AN601" s="19">
        <v>56060</v>
      </c>
      <c r="AO601" s="19">
        <v>54788</v>
      </c>
    </row>
    <row r="602" spans="2:41" x14ac:dyDescent="0.3">
      <c r="B602" s="19">
        <v>16</v>
      </c>
      <c r="C602" s="19" t="s">
        <v>152</v>
      </c>
      <c r="D602" s="19" t="s">
        <v>53</v>
      </c>
      <c r="E602" s="19" t="s">
        <v>42</v>
      </c>
      <c r="F602" s="19">
        <v>6416.3</v>
      </c>
      <c r="G602" s="19">
        <v>16344</v>
      </c>
      <c r="H602" s="19">
        <v>37621</v>
      </c>
      <c r="I602" s="19">
        <v>78161</v>
      </c>
      <c r="J602" s="19">
        <v>135370</v>
      </c>
      <c r="K602" s="19">
        <v>179060</v>
      </c>
      <c r="L602" s="19">
        <v>242790</v>
      </c>
      <c r="M602" s="19">
        <v>309710</v>
      </c>
      <c r="N602" s="19">
        <v>377980</v>
      </c>
      <c r="O602" s="19">
        <v>447340</v>
      </c>
      <c r="P602" s="19">
        <v>500060</v>
      </c>
      <c r="Q602" s="19">
        <v>638220</v>
      </c>
      <c r="R602" s="19">
        <v>814660</v>
      </c>
      <c r="S602" s="19">
        <v>823450</v>
      </c>
      <c r="T602" s="19">
        <v>935040</v>
      </c>
      <c r="U602" s="19">
        <v>1044900</v>
      </c>
      <c r="V602" s="19">
        <v>1137400</v>
      </c>
      <c r="W602" s="19">
        <v>1228900</v>
      </c>
      <c r="X602" s="19">
        <v>1307200</v>
      </c>
      <c r="Y602" s="19">
        <v>1369800</v>
      </c>
      <c r="Z602" s="19">
        <v>1426700</v>
      </c>
      <c r="AA602" s="19">
        <v>1478300</v>
      </c>
      <c r="AB602" s="19">
        <v>1527700</v>
      </c>
      <c r="AC602" s="19">
        <v>1566000</v>
      </c>
      <c r="AD602" s="19">
        <v>1599900</v>
      </c>
      <c r="AE602" s="19">
        <v>1626400</v>
      </c>
      <c r="AF602" s="19">
        <v>1642200</v>
      </c>
      <c r="AG602" s="19">
        <v>1655400</v>
      </c>
      <c r="AH602" s="19">
        <v>1669300</v>
      </c>
      <c r="AI602" s="19">
        <v>1677000</v>
      </c>
      <c r="AJ602" s="19">
        <v>1685100</v>
      </c>
      <c r="AK602" s="19">
        <v>1697000</v>
      </c>
      <c r="AL602" s="19">
        <v>1704500</v>
      </c>
      <c r="AM602" s="19">
        <v>1712300</v>
      </c>
      <c r="AN602" s="19">
        <v>1724000</v>
      </c>
      <c r="AO602" s="19">
        <v>1732300</v>
      </c>
    </row>
    <row r="603" spans="2:41" x14ac:dyDescent="0.3">
      <c r="B603" s="19">
        <v>16</v>
      </c>
      <c r="C603" s="19" t="s">
        <v>152</v>
      </c>
      <c r="D603" s="19" t="s">
        <v>53</v>
      </c>
      <c r="E603" s="19" t="s">
        <v>44</v>
      </c>
      <c r="F603" s="19">
        <v>9006.7999999999993</v>
      </c>
      <c r="G603" s="19">
        <v>21068</v>
      </c>
      <c r="H603" s="19">
        <v>36672</v>
      </c>
      <c r="I603" s="19">
        <v>51906</v>
      </c>
      <c r="J603" s="19">
        <v>60210</v>
      </c>
      <c r="K603" s="19">
        <v>62904</v>
      </c>
      <c r="L603" s="19">
        <v>67376</v>
      </c>
      <c r="M603" s="19">
        <v>76481</v>
      </c>
      <c r="N603" s="19">
        <v>93874</v>
      </c>
      <c r="O603" s="19">
        <v>117110</v>
      </c>
      <c r="P603" s="19">
        <v>132120</v>
      </c>
      <c r="Q603" s="19">
        <v>163070</v>
      </c>
      <c r="R603" s="19">
        <v>215290</v>
      </c>
      <c r="S603" s="19">
        <v>538430</v>
      </c>
      <c r="T603" s="19">
        <v>674310</v>
      </c>
      <c r="U603" s="19">
        <v>744690</v>
      </c>
      <c r="V603" s="19">
        <v>756950</v>
      </c>
      <c r="W603" s="19">
        <v>746840</v>
      </c>
      <c r="X603" s="19">
        <v>739680</v>
      </c>
      <c r="Y603" s="19">
        <v>734290</v>
      </c>
      <c r="Z603" s="19">
        <v>733200</v>
      </c>
      <c r="AA603" s="19">
        <v>735960</v>
      </c>
      <c r="AB603" s="19">
        <v>743330</v>
      </c>
      <c r="AC603" s="19">
        <v>750000</v>
      </c>
      <c r="AD603" s="19">
        <v>758620</v>
      </c>
      <c r="AE603" s="19">
        <v>769170</v>
      </c>
      <c r="AF603" s="19">
        <v>781130</v>
      </c>
      <c r="AG603" s="19">
        <v>794910</v>
      </c>
      <c r="AH603" s="19">
        <v>810590</v>
      </c>
      <c r="AI603" s="19">
        <v>825380</v>
      </c>
      <c r="AJ603" s="19">
        <v>837490</v>
      </c>
      <c r="AK603" s="19">
        <v>849300</v>
      </c>
      <c r="AL603" s="19">
        <v>859570</v>
      </c>
      <c r="AM603" s="19">
        <v>869570</v>
      </c>
      <c r="AN603" s="19">
        <v>880190</v>
      </c>
      <c r="AO603" s="19">
        <v>890460</v>
      </c>
    </row>
    <row r="604" spans="2:41" x14ac:dyDescent="0.3">
      <c r="B604" s="19">
        <v>16</v>
      </c>
      <c r="C604" s="19" t="s">
        <v>152</v>
      </c>
      <c r="D604" s="19" t="s">
        <v>53</v>
      </c>
      <c r="E604" s="19" t="s">
        <v>45</v>
      </c>
      <c r="F604" s="19">
        <v>5033.7</v>
      </c>
      <c r="G604" s="19">
        <v>10818</v>
      </c>
      <c r="H604" s="19">
        <v>23664</v>
      </c>
      <c r="I604" s="19">
        <v>49837</v>
      </c>
      <c r="J604" s="19">
        <v>88782</v>
      </c>
      <c r="K604" s="19">
        <v>133940</v>
      </c>
      <c r="L604" s="19">
        <v>209940</v>
      </c>
      <c r="M604" s="19">
        <v>293160</v>
      </c>
      <c r="N604" s="19">
        <v>367300</v>
      </c>
      <c r="O604" s="19">
        <v>436340</v>
      </c>
      <c r="P604" s="19">
        <v>478820</v>
      </c>
      <c r="Q604" s="19">
        <v>637070</v>
      </c>
      <c r="R604" s="19">
        <v>850750</v>
      </c>
      <c r="S604" s="19">
        <v>1049400</v>
      </c>
      <c r="T604" s="19">
        <v>1229900</v>
      </c>
      <c r="U604" s="19">
        <v>1400600</v>
      </c>
      <c r="V604" s="19">
        <v>1571500</v>
      </c>
      <c r="W604" s="19">
        <v>1720300</v>
      </c>
      <c r="X604" s="19">
        <v>1857800</v>
      </c>
      <c r="Y604" s="19">
        <v>1991900</v>
      </c>
      <c r="Z604" s="19">
        <v>2101800</v>
      </c>
      <c r="AA604" s="19">
        <v>2202400</v>
      </c>
      <c r="AB604" s="19">
        <v>2299000</v>
      </c>
      <c r="AC604" s="19">
        <v>2371300</v>
      </c>
      <c r="AD604" s="19">
        <v>2434300</v>
      </c>
      <c r="AE604" s="19">
        <v>2495500</v>
      </c>
      <c r="AF604" s="19">
        <v>2536900</v>
      </c>
      <c r="AG604" s="19">
        <v>2573000</v>
      </c>
      <c r="AH604" s="19">
        <v>2612000</v>
      </c>
      <c r="AI604" s="19">
        <v>2636900</v>
      </c>
      <c r="AJ604" s="19">
        <v>2661000</v>
      </c>
      <c r="AK604" s="19">
        <v>2692700</v>
      </c>
      <c r="AL604" s="19">
        <v>2714000</v>
      </c>
      <c r="AM604" s="19">
        <v>2735600</v>
      </c>
      <c r="AN604" s="19">
        <v>2765700</v>
      </c>
      <c r="AO604" s="19">
        <v>2788100</v>
      </c>
    </row>
    <row r="605" spans="2:41" x14ac:dyDescent="0.3">
      <c r="B605" s="19">
        <v>16</v>
      </c>
      <c r="C605" s="19" t="s">
        <v>152</v>
      </c>
      <c r="D605" s="19" t="s">
        <v>53</v>
      </c>
      <c r="E605" s="19" t="s">
        <v>46</v>
      </c>
      <c r="F605" s="19">
        <v>27267</v>
      </c>
      <c r="G605" s="19">
        <v>57407</v>
      </c>
      <c r="H605" s="19">
        <v>114280</v>
      </c>
      <c r="I605" s="19">
        <v>218710</v>
      </c>
      <c r="J605" s="19">
        <v>343840</v>
      </c>
      <c r="K605" s="19">
        <v>362570</v>
      </c>
      <c r="L605" s="19">
        <v>466580</v>
      </c>
      <c r="M605" s="19">
        <v>593230</v>
      </c>
      <c r="N605" s="19">
        <v>678860</v>
      </c>
      <c r="O605" s="19">
        <v>775730</v>
      </c>
      <c r="P605" s="19">
        <v>753640</v>
      </c>
      <c r="Q605" s="19">
        <v>1258500</v>
      </c>
      <c r="R605" s="19">
        <v>2010200</v>
      </c>
      <c r="S605" s="19">
        <v>3433100</v>
      </c>
      <c r="T605" s="19">
        <v>3831000</v>
      </c>
      <c r="U605" s="19">
        <v>3889300</v>
      </c>
      <c r="V605" s="19">
        <v>3862600</v>
      </c>
      <c r="W605" s="19">
        <v>3726500</v>
      </c>
      <c r="X605" s="19">
        <v>3557400</v>
      </c>
      <c r="Y605" s="19">
        <v>3453400</v>
      </c>
      <c r="Z605" s="19">
        <v>3469500</v>
      </c>
      <c r="AA605" s="19">
        <v>3385000</v>
      </c>
      <c r="AB605" s="19">
        <v>3263500</v>
      </c>
      <c r="AC605" s="19">
        <v>3284600</v>
      </c>
      <c r="AD605" s="19">
        <v>3239600</v>
      </c>
      <c r="AE605" s="19">
        <v>3143700</v>
      </c>
      <c r="AF605" s="19">
        <v>3218800</v>
      </c>
      <c r="AG605" s="19">
        <v>3276400</v>
      </c>
      <c r="AH605" s="19">
        <v>3255700</v>
      </c>
      <c r="AI605" s="19">
        <v>3370500</v>
      </c>
      <c r="AJ605" s="19">
        <v>3446500</v>
      </c>
      <c r="AK605" s="19">
        <v>3416000</v>
      </c>
      <c r="AL605" s="19">
        <v>3495800</v>
      </c>
      <c r="AM605" s="19">
        <v>3557700</v>
      </c>
      <c r="AN605" s="19">
        <v>3512000</v>
      </c>
      <c r="AO605" s="19">
        <v>3555300</v>
      </c>
    </row>
    <row r="606" spans="2:41" x14ac:dyDescent="0.3">
      <c r="B606" s="19">
        <v>16</v>
      </c>
      <c r="C606" s="19" t="s">
        <v>152</v>
      </c>
      <c r="D606" s="19" t="s">
        <v>54</v>
      </c>
      <c r="E606" s="19" t="s">
        <v>42</v>
      </c>
      <c r="F606" s="19">
        <v>4359.3</v>
      </c>
      <c r="G606" s="19">
        <v>10495</v>
      </c>
      <c r="H606" s="19">
        <v>23480</v>
      </c>
      <c r="I606" s="19">
        <v>46654</v>
      </c>
      <c r="J606" s="19">
        <v>78838</v>
      </c>
      <c r="K606" s="19">
        <v>99932</v>
      </c>
      <c r="L606" s="19">
        <v>135690</v>
      </c>
      <c r="M606" s="19">
        <v>176300</v>
      </c>
      <c r="N606" s="19">
        <v>222650</v>
      </c>
      <c r="O606" s="19">
        <v>265340</v>
      </c>
      <c r="P606" s="19">
        <v>307360</v>
      </c>
      <c r="Q606" s="19">
        <v>374050</v>
      </c>
      <c r="R606" s="19">
        <v>443300</v>
      </c>
      <c r="S606" s="19">
        <v>503130</v>
      </c>
      <c r="T606" s="19">
        <v>564320</v>
      </c>
      <c r="U606" s="19">
        <v>627340</v>
      </c>
      <c r="V606" s="19">
        <v>697040</v>
      </c>
      <c r="W606" s="19">
        <v>770580</v>
      </c>
      <c r="X606" s="19">
        <v>836300</v>
      </c>
      <c r="Y606" s="19">
        <v>887370</v>
      </c>
      <c r="Z606" s="19">
        <v>930870</v>
      </c>
      <c r="AA606" s="19">
        <v>972170</v>
      </c>
      <c r="AB606" s="19">
        <v>1006600</v>
      </c>
      <c r="AC606" s="19">
        <v>1033600</v>
      </c>
      <c r="AD606" s="19">
        <v>1056000</v>
      </c>
      <c r="AE606" s="19">
        <v>1074200</v>
      </c>
      <c r="AF606" s="19">
        <v>1084800</v>
      </c>
      <c r="AG606" s="19">
        <v>1093100</v>
      </c>
      <c r="AH606" s="19">
        <v>1101400</v>
      </c>
      <c r="AI606" s="19">
        <v>1103800</v>
      </c>
      <c r="AJ606" s="19">
        <v>1108900</v>
      </c>
      <c r="AK606" s="19">
        <v>1116600</v>
      </c>
      <c r="AL606" s="19">
        <v>1121400</v>
      </c>
      <c r="AM606" s="19">
        <v>1126400</v>
      </c>
      <c r="AN606" s="19">
        <v>1134200</v>
      </c>
      <c r="AO606" s="19">
        <v>1139600</v>
      </c>
    </row>
    <row r="607" spans="2:41" x14ac:dyDescent="0.3">
      <c r="B607" s="19">
        <v>16</v>
      </c>
      <c r="C607" s="19" t="s">
        <v>152</v>
      </c>
      <c r="D607" s="19" t="s">
        <v>54</v>
      </c>
      <c r="E607" s="19" t="s">
        <v>44</v>
      </c>
      <c r="F607" s="19">
        <v>4546.7</v>
      </c>
      <c r="G607" s="19">
        <v>10156</v>
      </c>
      <c r="H607" s="19">
        <v>18975</v>
      </c>
      <c r="I607" s="19">
        <v>30743</v>
      </c>
      <c r="J607" s="19">
        <v>43053</v>
      </c>
      <c r="K607" s="19">
        <v>59958</v>
      </c>
      <c r="L607" s="19">
        <v>73506</v>
      </c>
      <c r="M607" s="19">
        <v>84320</v>
      </c>
      <c r="N607" s="19">
        <v>101150</v>
      </c>
      <c r="O607" s="19">
        <v>120780</v>
      </c>
      <c r="P607" s="19">
        <v>146420</v>
      </c>
      <c r="Q607" s="19">
        <v>159120</v>
      </c>
      <c r="R607" s="19">
        <v>172190</v>
      </c>
      <c r="S607" s="19">
        <v>172840</v>
      </c>
      <c r="T607" s="19">
        <v>175520</v>
      </c>
      <c r="U607" s="19">
        <v>175980</v>
      </c>
      <c r="V607" s="19">
        <v>175180</v>
      </c>
      <c r="W607" s="19">
        <v>178000</v>
      </c>
      <c r="X607" s="19">
        <v>178370</v>
      </c>
      <c r="Y607" s="19">
        <v>174920</v>
      </c>
      <c r="Z607" s="19">
        <v>169840</v>
      </c>
      <c r="AA607" s="19">
        <v>164750</v>
      </c>
      <c r="AB607" s="19">
        <v>158760</v>
      </c>
      <c r="AC607" s="19">
        <v>151870</v>
      </c>
      <c r="AD607" s="19">
        <v>144610</v>
      </c>
      <c r="AE607" s="19">
        <v>141610</v>
      </c>
      <c r="AF607" s="19">
        <v>138790</v>
      </c>
      <c r="AG607" s="19">
        <v>136410</v>
      </c>
      <c r="AH607" s="19">
        <v>134590</v>
      </c>
      <c r="AI607" s="19">
        <v>133030</v>
      </c>
      <c r="AJ607" s="19">
        <v>132170</v>
      </c>
      <c r="AK607" s="19">
        <v>131870</v>
      </c>
      <c r="AL607" s="19">
        <v>131770</v>
      </c>
      <c r="AM607" s="19">
        <v>131930</v>
      </c>
      <c r="AN607" s="19">
        <v>132320</v>
      </c>
      <c r="AO607" s="19">
        <v>132600</v>
      </c>
    </row>
    <row r="608" spans="2:41" x14ac:dyDescent="0.3">
      <c r="B608" s="19">
        <v>16</v>
      </c>
      <c r="C608" s="19" t="s">
        <v>152</v>
      </c>
      <c r="D608" s="19" t="s">
        <v>54</v>
      </c>
      <c r="E608" s="19" t="s">
        <v>45</v>
      </c>
      <c r="F608" s="19">
        <v>2156.1999999999998</v>
      </c>
      <c r="G608" s="19">
        <v>5292.3</v>
      </c>
      <c r="H608" s="19">
        <v>13416</v>
      </c>
      <c r="I608" s="19">
        <v>29372</v>
      </c>
      <c r="J608" s="19">
        <v>52249</v>
      </c>
      <c r="K608" s="19">
        <v>77217</v>
      </c>
      <c r="L608" s="19">
        <v>119120</v>
      </c>
      <c r="M608" s="19">
        <v>166280</v>
      </c>
      <c r="N608" s="19">
        <v>209820</v>
      </c>
      <c r="O608" s="19">
        <v>248760</v>
      </c>
      <c r="P608" s="19">
        <v>277300</v>
      </c>
      <c r="Q608" s="19">
        <v>359960</v>
      </c>
      <c r="R608" s="19">
        <v>450450</v>
      </c>
      <c r="S608" s="19">
        <v>546080</v>
      </c>
      <c r="T608" s="19">
        <v>649550</v>
      </c>
      <c r="U608" s="19">
        <v>752160</v>
      </c>
      <c r="V608" s="19">
        <v>852470</v>
      </c>
      <c r="W608" s="19">
        <v>961820</v>
      </c>
      <c r="X608" s="19">
        <v>1066300</v>
      </c>
      <c r="Y608" s="19">
        <v>1157900</v>
      </c>
      <c r="Z608" s="19">
        <v>1238500</v>
      </c>
      <c r="AA608" s="19">
        <v>1314900</v>
      </c>
      <c r="AB608" s="19">
        <v>1380200</v>
      </c>
      <c r="AC608" s="19">
        <v>1432400</v>
      </c>
      <c r="AD608" s="19">
        <v>1478900</v>
      </c>
      <c r="AE608" s="19">
        <v>1518800</v>
      </c>
      <c r="AF608" s="19">
        <v>1546200</v>
      </c>
      <c r="AG608" s="19">
        <v>1569300</v>
      </c>
      <c r="AH608" s="19">
        <v>1591600</v>
      </c>
      <c r="AI608" s="19">
        <v>1606200</v>
      </c>
      <c r="AJ608" s="19">
        <v>1621000</v>
      </c>
      <c r="AK608" s="19">
        <v>1639500</v>
      </c>
      <c r="AL608" s="19">
        <v>1653000</v>
      </c>
      <c r="AM608" s="19">
        <v>1666600</v>
      </c>
      <c r="AN608" s="19">
        <v>1684500</v>
      </c>
      <c r="AO608" s="19">
        <v>1698700</v>
      </c>
    </row>
    <row r="609" spans="2:41" x14ac:dyDescent="0.3">
      <c r="B609" s="19">
        <v>16</v>
      </c>
      <c r="C609" s="19" t="s">
        <v>152</v>
      </c>
      <c r="D609" s="19" t="s">
        <v>54</v>
      </c>
      <c r="E609" s="19" t="s">
        <v>46</v>
      </c>
      <c r="F609" s="19">
        <v>397.43</v>
      </c>
      <c r="G609" s="19">
        <v>1295.2</v>
      </c>
      <c r="H609" s="19">
        <v>3872.9</v>
      </c>
      <c r="I609" s="19">
        <v>10209</v>
      </c>
      <c r="J609" s="19">
        <v>21128</v>
      </c>
      <c r="K609" s="19">
        <v>25148</v>
      </c>
      <c r="L609" s="19">
        <v>32559</v>
      </c>
      <c r="M609" s="19">
        <v>40475</v>
      </c>
      <c r="N609" s="19">
        <v>49039</v>
      </c>
      <c r="O609" s="19">
        <v>56312</v>
      </c>
      <c r="P609" s="19">
        <v>64526</v>
      </c>
      <c r="Q609" s="19">
        <v>73296</v>
      </c>
      <c r="R609" s="19">
        <v>80031</v>
      </c>
      <c r="S609" s="19">
        <v>83554</v>
      </c>
      <c r="T609" s="19">
        <v>86206</v>
      </c>
      <c r="U609" s="19">
        <v>88220</v>
      </c>
      <c r="V609" s="19">
        <v>92821</v>
      </c>
      <c r="W609" s="19">
        <v>95372</v>
      </c>
      <c r="X609" s="19">
        <v>96667</v>
      </c>
      <c r="Y609" s="19">
        <v>96449</v>
      </c>
      <c r="Z609" s="19">
        <v>95573</v>
      </c>
      <c r="AA609" s="19">
        <v>94572</v>
      </c>
      <c r="AB609" s="19">
        <v>92712</v>
      </c>
      <c r="AC609" s="19">
        <v>90035</v>
      </c>
      <c r="AD609" s="19">
        <v>87224</v>
      </c>
      <c r="AE609" s="19">
        <v>86625</v>
      </c>
      <c r="AF609" s="19">
        <v>85655</v>
      </c>
      <c r="AG609" s="19">
        <v>84721</v>
      </c>
      <c r="AH609" s="19">
        <v>83887</v>
      </c>
      <c r="AI609" s="19">
        <v>82675</v>
      </c>
      <c r="AJ609" s="19">
        <v>81433</v>
      </c>
      <c r="AK609" s="19">
        <v>80353</v>
      </c>
      <c r="AL609" s="19">
        <v>78970</v>
      </c>
      <c r="AM609" s="19">
        <v>77568</v>
      </c>
      <c r="AN609" s="19">
        <v>76385</v>
      </c>
      <c r="AO609" s="19">
        <v>75015</v>
      </c>
    </row>
    <row r="610" spans="2:41" x14ac:dyDescent="0.3">
      <c r="B610" s="19">
        <v>17</v>
      </c>
      <c r="C610" s="19" t="s">
        <v>152</v>
      </c>
      <c r="D610" s="19" t="s">
        <v>153</v>
      </c>
      <c r="E610" s="19" t="s">
        <v>42</v>
      </c>
      <c r="F610" s="19">
        <v>5697.2</v>
      </c>
      <c r="G610" s="19">
        <v>14491</v>
      </c>
      <c r="H610" s="19">
        <v>32910</v>
      </c>
      <c r="I610" s="19">
        <v>67078</v>
      </c>
      <c r="J610" s="19">
        <v>114930</v>
      </c>
      <c r="K610" s="19">
        <v>164430</v>
      </c>
      <c r="L610" s="19">
        <v>236630</v>
      </c>
      <c r="M610" s="19">
        <v>303490</v>
      </c>
      <c r="N610" s="19">
        <v>364860</v>
      </c>
      <c r="O610" s="19">
        <v>423220</v>
      </c>
      <c r="P610" s="19">
        <v>462360</v>
      </c>
      <c r="Q610" s="19">
        <v>584750</v>
      </c>
      <c r="R610" s="19">
        <v>736290</v>
      </c>
      <c r="S610" s="19">
        <v>761530</v>
      </c>
      <c r="T610" s="19">
        <v>857290</v>
      </c>
      <c r="U610" s="19">
        <v>931100</v>
      </c>
      <c r="V610" s="19">
        <v>988580</v>
      </c>
      <c r="W610" s="19">
        <v>1052600</v>
      </c>
      <c r="X610" s="19">
        <v>1107000</v>
      </c>
      <c r="Y610" s="19">
        <v>1154000</v>
      </c>
      <c r="Z610" s="19">
        <v>1195600</v>
      </c>
      <c r="AA610" s="19">
        <v>1229400</v>
      </c>
      <c r="AB610" s="19">
        <v>1257900</v>
      </c>
      <c r="AC610" s="19">
        <v>1275600</v>
      </c>
      <c r="AD610" s="19">
        <v>1288900</v>
      </c>
      <c r="AE610" s="19">
        <v>1305900</v>
      </c>
      <c r="AF610" s="19">
        <v>1314900</v>
      </c>
      <c r="AG610" s="19">
        <v>1322000</v>
      </c>
      <c r="AH610" s="19">
        <v>1329100</v>
      </c>
      <c r="AI610" s="19">
        <v>1331300</v>
      </c>
      <c r="AJ610" s="19">
        <v>1333500</v>
      </c>
      <c r="AK610" s="19">
        <v>1338000</v>
      </c>
      <c r="AL610" s="19">
        <v>1339100</v>
      </c>
      <c r="AM610" s="19">
        <v>1340100</v>
      </c>
      <c r="AN610" s="19">
        <v>1343800</v>
      </c>
      <c r="AO610" s="19">
        <v>1345100</v>
      </c>
    </row>
    <row r="611" spans="2:41" x14ac:dyDescent="0.3">
      <c r="B611" s="19">
        <v>17</v>
      </c>
      <c r="C611" s="19" t="s">
        <v>152</v>
      </c>
      <c r="D611" s="19" t="s">
        <v>153</v>
      </c>
      <c r="E611" s="19" t="s">
        <v>44</v>
      </c>
      <c r="F611" s="19">
        <v>7841.2</v>
      </c>
      <c r="G611" s="19">
        <v>18328</v>
      </c>
      <c r="H611" s="19">
        <v>31883</v>
      </c>
      <c r="I611" s="19">
        <v>45115</v>
      </c>
      <c r="J611" s="19">
        <v>52324</v>
      </c>
      <c r="K611" s="19">
        <v>54654</v>
      </c>
      <c r="L611" s="19">
        <v>58515</v>
      </c>
      <c r="M611" s="19">
        <v>66390</v>
      </c>
      <c r="N611" s="19">
        <v>81426</v>
      </c>
      <c r="O611" s="19">
        <v>101520</v>
      </c>
      <c r="P611" s="19">
        <v>114470</v>
      </c>
      <c r="Q611" s="19">
        <v>141330</v>
      </c>
      <c r="R611" s="19">
        <v>186680</v>
      </c>
      <c r="S611" s="19">
        <v>467400</v>
      </c>
      <c r="T611" s="19">
        <v>585470</v>
      </c>
      <c r="U611" s="19">
        <v>646660</v>
      </c>
      <c r="V611" s="19">
        <v>657370</v>
      </c>
      <c r="W611" s="19">
        <v>648620</v>
      </c>
      <c r="X611" s="19">
        <v>642440</v>
      </c>
      <c r="Y611" s="19">
        <v>637790</v>
      </c>
      <c r="Z611" s="19">
        <v>636880</v>
      </c>
      <c r="AA611" s="19">
        <v>639300</v>
      </c>
      <c r="AB611" s="19">
        <v>645730</v>
      </c>
      <c r="AC611" s="19">
        <v>651550</v>
      </c>
      <c r="AD611" s="19">
        <v>659050</v>
      </c>
      <c r="AE611" s="19">
        <v>668240</v>
      </c>
      <c r="AF611" s="19">
        <v>678640</v>
      </c>
      <c r="AG611" s="19">
        <v>690610</v>
      </c>
      <c r="AH611" s="19">
        <v>704240</v>
      </c>
      <c r="AI611" s="19">
        <v>717100</v>
      </c>
      <c r="AJ611" s="19">
        <v>727620</v>
      </c>
      <c r="AK611" s="19">
        <v>737880</v>
      </c>
      <c r="AL611" s="19">
        <v>746810</v>
      </c>
      <c r="AM611" s="19">
        <v>755490</v>
      </c>
      <c r="AN611" s="19">
        <v>764720</v>
      </c>
      <c r="AO611" s="19">
        <v>773640</v>
      </c>
    </row>
    <row r="612" spans="2:41" x14ac:dyDescent="0.3">
      <c r="B612" s="19">
        <v>17</v>
      </c>
      <c r="C612" s="19" t="s">
        <v>152</v>
      </c>
      <c r="D612" s="19" t="s">
        <v>153</v>
      </c>
      <c r="E612" s="19" t="s">
        <v>45</v>
      </c>
      <c r="F612" s="19">
        <v>4069.6</v>
      </c>
      <c r="G612" s="19">
        <v>8746.2000000000007</v>
      </c>
      <c r="H612" s="19">
        <v>19132</v>
      </c>
      <c r="I612" s="19">
        <v>40292</v>
      </c>
      <c r="J612" s="19">
        <v>71777</v>
      </c>
      <c r="K612" s="19">
        <v>108280</v>
      </c>
      <c r="L612" s="19">
        <v>169730</v>
      </c>
      <c r="M612" s="19">
        <v>237010</v>
      </c>
      <c r="N612" s="19">
        <v>296950</v>
      </c>
      <c r="O612" s="19">
        <v>352760</v>
      </c>
      <c r="P612" s="19">
        <v>387110</v>
      </c>
      <c r="Q612" s="19">
        <v>515050</v>
      </c>
      <c r="R612" s="19">
        <v>687800</v>
      </c>
      <c r="S612" s="19">
        <v>848440</v>
      </c>
      <c r="T612" s="19">
        <v>994320</v>
      </c>
      <c r="U612" s="19">
        <v>1132400</v>
      </c>
      <c r="V612" s="19">
        <v>1270500</v>
      </c>
      <c r="W612" s="19">
        <v>1390800</v>
      </c>
      <c r="X612" s="19">
        <v>1501900</v>
      </c>
      <c r="Y612" s="19">
        <v>1610400</v>
      </c>
      <c r="Z612" s="19">
        <v>1699200</v>
      </c>
      <c r="AA612" s="19">
        <v>1780600</v>
      </c>
      <c r="AB612" s="19">
        <v>1858600</v>
      </c>
      <c r="AC612" s="19">
        <v>1917100</v>
      </c>
      <c r="AD612" s="19">
        <v>1968100</v>
      </c>
      <c r="AE612" s="19">
        <v>2017600</v>
      </c>
      <c r="AF612" s="19">
        <v>2051000</v>
      </c>
      <c r="AG612" s="19">
        <v>2080200</v>
      </c>
      <c r="AH612" s="19">
        <v>2111700</v>
      </c>
      <c r="AI612" s="19">
        <v>2131800</v>
      </c>
      <c r="AJ612" s="19">
        <v>2151300</v>
      </c>
      <c r="AK612" s="19">
        <v>2176900</v>
      </c>
      <c r="AL612" s="19">
        <v>2194200</v>
      </c>
      <c r="AM612" s="19">
        <v>2211700</v>
      </c>
      <c r="AN612" s="19">
        <v>2236000</v>
      </c>
      <c r="AO612" s="19">
        <v>2254100</v>
      </c>
    </row>
    <row r="613" spans="2:41" x14ac:dyDescent="0.3">
      <c r="B613" s="19">
        <v>17</v>
      </c>
      <c r="C613" s="19" t="s">
        <v>152</v>
      </c>
      <c r="D613" s="19" t="s">
        <v>153</v>
      </c>
      <c r="E613" s="19" t="s">
        <v>46</v>
      </c>
      <c r="F613" s="19">
        <v>35106</v>
      </c>
      <c r="G613" s="19">
        <v>72876</v>
      </c>
      <c r="H613" s="19">
        <v>142460</v>
      </c>
      <c r="I613" s="19">
        <v>267530</v>
      </c>
      <c r="J613" s="19">
        <v>412960</v>
      </c>
      <c r="K613" s="19">
        <v>431680</v>
      </c>
      <c r="L613" s="19">
        <v>563490</v>
      </c>
      <c r="M613" s="19">
        <v>727110</v>
      </c>
      <c r="N613" s="19">
        <v>837640</v>
      </c>
      <c r="O613" s="19">
        <v>966210</v>
      </c>
      <c r="P613" s="19">
        <v>934300</v>
      </c>
      <c r="Q613" s="19">
        <v>1614100</v>
      </c>
      <c r="R613" s="19">
        <v>2630000</v>
      </c>
      <c r="S613" s="19">
        <v>4251400</v>
      </c>
      <c r="T613" s="19">
        <v>4864700</v>
      </c>
      <c r="U613" s="19">
        <v>4979600</v>
      </c>
      <c r="V613" s="19">
        <v>4909400</v>
      </c>
      <c r="W613" s="19">
        <v>4742000</v>
      </c>
      <c r="X613" s="19">
        <v>4544500</v>
      </c>
      <c r="Y613" s="19">
        <v>4407600</v>
      </c>
      <c r="Z613" s="19">
        <v>4449300</v>
      </c>
      <c r="AA613" s="19">
        <v>4369700</v>
      </c>
      <c r="AB613" s="19">
        <v>4220000</v>
      </c>
      <c r="AC613" s="19">
        <v>4267300</v>
      </c>
      <c r="AD613" s="19">
        <v>4230100</v>
      </c>
      <c r="AE613" s="19">
        <v>4111000</v>
      </c>
      <c r="AF613" s="19">
        <v>4219800</v>
      </c>
      <c r="AG613" s="19">
        <v>4304500</v>
      </c>
      <c r="AH613" s="19">
        <v>4278900</v>
      </c>
      <c r="AI613" s="19">
        <v>4436000</v>
      </c>
      <c r="AJ613" s="19">
        <v>4541200</v>
      </c>
      <c r="AK613" s="19">
        <v>4501600</v>
      </c>
      <c r="AL613" s="19">
        <v>4611300</v>
      </c>
      <c r="AM613" s="19">
        <v>4696400</v>
      </c>
      <c r="AN613" s="19">
        <v>4636800</v>
      </c>
      <c r="AO613" s="19">
        <v>4697400</v>
      </c>
    </row>
    <row r="614" spans="2:41" x14ac:dyDescent="0.3">
      <c r="B614" s="19">
        <v>17</v>
      </c>
      <c r="C614" s="19" t="s">
        <v>152</v>
      </c>
      <c r="D614" s="19" t="s">
        <v>51</v>
      </c>
      <c r="E614" s="19" t="s">
        <v>42</v>
      </c>
      <c r="F614" s="19">
        <v>5069.5</v>
      </c>
      <c r="G614" s="19">
        <v>13179</v>
      </c>
      <c r="H614" s="19">
        <v>29328</v>
      </c>
      <c r="I614" s="19">
        <v>58406</v>
      </c>
      <c r="J614" s="19">
        <v>97427</v>
      </c>
      <c r="K614" s="19">
        <v>134900</v>
      </c>
      <c r="L614" s="19">
        <v>181170</v>
      </c>
      <c r="M614" s="19">
        <v>228050</v>
      </c>
      <c r="N614" s="19">
        <v>271350</v>
      </c>
      <c r="O614" s="19">
        <v>312440</v>
      </c>
      <c r="P614" s="19">
        <v>339850</v>
      </c>
      <c r="Q614" s="19">
        <v>423740</v>
      </c>
      <c r="R614" s="19">
        <v>535650</v>
      </c>
      <c r="S614" s="19">
        <v>546470</v>
      </c>
      <c r="T614" s="19">
        <v>628990</v>
      </c>
      <c r="U614" s="19">
        <v>699840</v>
      </c>
      <c r="V614" s="19">
        <v>761550</v>
      </c>
      <c r="W614" s="19">
        <v>828890</v>
      </c>
      <c r="X614" s="19">
        <v>890950</v>
      </c>
      <c r="Y614" s="19">
        <v>943920</v>
      </c>
      <c r="Z614" s="19">
        <v>987670</v>
      </c>
      <c r="AA614" s="19">
        <v>1027700</v>
      </c>
      <c r="AB614" s="19">
        <v>1059500</v>
      </c>
      <c r="AC614" s="19">
        <v>1081000</v>
      </c>
      <c r="AD614" s="19">
        <v>1097500</v>
      </c>
      <c r="AE614" s="19">
        <v>1116900</v>
      </c>
      <c r="AF614" s="19">
        <v>1128600</v>
      </c>
      <c r="AG614" s="19">
        <v>1137500</v>
      </c>
      <c r="AH614" s="19">
        <v>1139800</v>
      </c>
      <c r="AI614" s="19">
        <v>1142400</v>
      </c>
      <c r="AJ614" s="19">
        <v>1144700</v>
      </c>
      <c r="AK614" s="19">
        <v>1148500</v>
      </c>
      <c r="AL614" s="19">
        <v>1149200</v>
      </c>
      <c r="AM614" s="19">
        <v>1149700</v>
      </c>
      <c r="AN614" s="19">
        <v>1152400</v>
      </c>
      <c r="AO614" s="19">
        <v>1152900</v>
      </c>
    </row>
    <row r="615" spans="2:41" x14ac:dyDescent="0.3">
      <c r="B615" s="19">
        <v>17</v>
      </c>
      <c r="C615" s="19" t="s">
        <v>152</v>
      </c>
      <c r="D615" s="19" t="s">
        <v>51</v>
      </c>
      <c r="E615" s="19" t="s">
        <v>44</v>
      </c>
      <c r="F615" s="19">
        <v>5309.9</v>
      </c>
      <c r="G615" s="19">
        <v>12984</v>
      </c>
      <c r="H615" s="19">
        <v>22972</v>
      </c>
      <c r="I615" s="19">
        <v>32691</v>
      </c>
      <c r="J615" s="19">
        <v>36628</v>
      </c>
      <c r="K615" s="19">
        <v>35096</v>
      </c>
      <c r="L615" s="19">
        <v>34505</v>
      </c>
      <c r="M615" s="19">
        <v>37334</v>
      </c>
      <c r="N615" s="19">
        <v>46585</v>
      </c>
      <c r="O615" s="19">
        <v>59643</v>
      </c>
      <c r="P615" s="19">
        <v>70179</v>
      </c>
      <c r="Q615" s="19">
        <v>84934</v>
      </c>
      <c r="R615" s="19">
        <v>109330</v>
      </c>
      <c r="S615" s="19">
        <v>376860</v>
      </c>
      <c r="T615" s="19">
        <v>486850</v>
      </c>
      <c r="U615" s="19">
        <v>554480</v>
      </c>
      <c r="V615" s="19">
        <v>575280</v>
      </c>
      <c r="W615" s="19">
        <v>574110</v>
      </c>
      <c r="X615" s="19">
        <v>574170</v>
      </c>
      <c r="Y615" s="19">
        <v>573950</v>
      </c>
      <c r="Z615" s="19">
        <v>576420</v>
      </c>
      <c r="AA615" s="19">
        <v>581930</v>
      </c>
      <c r="AB615" s="19">
        <v>590630</v>
      </c>
      <c r="AC615" s="19">
        <v>598970</v>
      </c>
      <c r="AD615" s="19">
        <v>608290</v>
      </c>
      <c r="AE615" s="19">
        <v>618820</v>
      </c>
      <c r="AF615" s="19">
        <v>630460</v>
      </c>
      <c r="AG615" s="19">
        <v>643360</v>
      </c>
      <c r="AH615" s="19">
        <v>657470</v>
      </c>
      <c r="AI615" s="19">
        <v>670610</v>
      </c>
      <c r="AJ615" s="19">
        <v>681140</v>
      </c>
      <c r="AK615" s="19">
        <v>691110</v>
      </c>
      <c r="AL615" s="19">
        <v>699820</v>
      </c>
      <c r="AM615" s="19">
        <v>708300</v>
      </c>
      <c r="AN615" s="19">
        <v>717180</v>
      </c>
      <c r="AO615" s="19">
        <v>725790</v>
      </c>
    </row>
    <row r="616" spans="2:41" x14ac:dyDescent="0.3">
      <c r="B616" s="19">
        <v>17</v>
      </c>
      <c r="C616" s="19" t="s">
        <v>152</v>
      </c>
      <c r="D616" s="19" t="s">
        <v>51</v>
      </c>
      <c r="E616" s="19" t="s">
        <v>45</v>
      </c>
      <c r="F616" s="19">
        <v>3026.5</v>
      </c>
      <c r="G616" s="19">
        <v>6858.7</v>
      </c>
      <c r="H616" s="19">
        <v>17094</v>
      </c>
      <c r="I616" s="19">
        <v>38380</v>
      </c>
      <c r="J616" s="19">
        <v>70836</v>
      </c>
      <c r="K616" s="19">
        <v>107650</v>
      </c>
      <c r="L616" s="19">
        <v>169390</v>
      </c>
      <c r="M616" s="19">
        <v>236700</v>
      </c>
      <c r="N616" s="19">
        <v>295400</v>
      </c>
      <c r="O616" s="19">
        <v>348850</v>
      </c>
      <c r="P616" s="19">
        <v>379790</v>
      </c>
      <c r="Q616" s="19">
        <v>514700</v>
      </c>
      <c r="R616" s="19">
        <v>687800</v>
      </c>
      <c r="S616" s="19">
        <v>848440</v>
      </c>
      <c r="T616" s="19">
        <v>994320</v>
      </c>
      <c r="U616" s="19">
        <v>1132400</v>
      </c>
      <c r="V616" s="19">
        <v>1270500</v>
      </c>
      <c r="W616" s="19">
        <v>1390800</v>
      </c>
      <c r="X616" s="19">
        <v>1501900</v>
      </c>
      <c r="Y616" s="19">
        <v>1610400</v>
      </c>
      <c r="Z616" s="19">
        <v>1699200</v>
      </c>
      <c r="AA616" s="19">
        <v>1780600</v>
      </c>
      <c r="AB616" s="19">
        <v>1858600</v>
      </c>
      <c r="AC616" s="19">
        <v>1917100</v>
      </c>
      <c r="AD616" s="19">
        <v>1968100</v>
      </c>
      <c r="AE616" s="19">
        <v>2017600</v>
      </c>
      <c r="AF616" s="19">
        <v>2051000</v>
      </c>
      <c r="AG616" s="19">
        <v>2080200</v>
      </c>
      <c r="AH616" s="19">
        <v>2111700</v>
      </c>
      <c r="AI616" s="19">
        <v>2131800</v>
      </c>
      <c r="AJ616" s="19">
        <v>2151300</v>
      </c>
      <c r="AK616" s="19">
        <v>2176900</v>
      </c>
      <c r="AL616" s="19">
        <v>2194200</v>
      </c>
      <c r="AM616" s="19">
        <v>2211700</v>
      </c>
      <c r="AN616" s="19">
        <v>2236000</v>
      </c>
      <c r="AO616" s="19">
        <v>2254100</v>
      </c>
    </row>
    <row r="617" spans="2:41" x14ac:dyDescent="0.3">
      <c r="B617" s="19">
        <v>17</v>
      </c>
      <c r="C617" s="19" t="s">
        <v>152</v>
      </c>
      <c r="D617" s="19" t="s">
        <v>51</v>
      </c>
      <c r="E617" s="19" t="s">
        <v>46</v>
      </c>
      <c r="F617" s="19">
        <v>29339</v>
      </c>
      <c r="G617" s="19">
        <v>61133</v>
      </c>
      <c r="H617" s="19">
        <v>116370</v>
      </c>
      <c r="I617" s="19">
        <v>211810</v>
      </c>
      <c r="J617" s="19">
        <v>316450</v>
      </c>
      <c r="K617" s="19">
        <v>319370</v>
      </c>
      <c r="L617" s="19">
        <v>414640</v>
      </c>
      <c r="M617" s="19">
        <v>541460</v>
      </c>
      <c r="N617" s="19">
        <v>629090</v>
      </c>
      <c r="O617" s="19">
        <v>733140</v>
      </c>
      <c r="P617" s="19">
        <v>710740</v>
      </c>
      <c r="Q617" s="19">
        <v>1242000</v>
      </c>
      <c r="R617" s="19">
        <v>2083000</v>
      </c>
      <c r="S617" s="19">
        <v>3489400</v>
      </c>
      <c r="T617" s="19">
        <v>4096300</v>
      </c>
      <c r="U617" s="19">
        <v>4323800</v>
      </c>
      <c r="V617" s="19">
        <v>4355300</v>
      </c>
      <c r="W617" s="19">
        <v>4262800</v>
      </c>
      <c r="X617" s="19">
        <v>4116900</v>
      </c>
      <c r="Y617" s="19">
        <v>3997100</v>
      </c>
      <c r="Z617" s="19">
        <v>4041900</v>
      </c>
      <c r="AA617" s="19">
        <v>3975700</v>
      </c>
      <c r="AB617" s="19">
        <v>3843600</v>
      </c>
      <c r="AC617" s="19">
        <v>3891300</v>
      </c>
      <c r="AD617" s="19">
        <v>3861200</v>
      </c>
      <c r="AE617" s="19">
        <v>3755400</v>
      </c>
      <c r="AF617" s="19">
        <v>3857900</v>
      </c>
      <c r="AG617" s="19">
        <v>3938000</v>
      </c>
      <c r="AH617" s="19">
        <v>3916700</v>
      </c>
      <c r="AI617" s="19">
        <v>4062100</v>
      </c>
      <c r="AJ617" s="19">
        <v>4159000</v>
      </c>
      <c r="AK617" s="19">
        <v>4122500</v>
      </c>
      <c r="AL617" s="19">
        <v>4222700</v>
      </c>
      <c r="AM617" s="19">
        <v>4300400</v>
      </c>
      <c r="AN617" s="19">
        <v>4245400</v>
      </c>
      <c r="AO617" s="19">
        <v>4300500</v>
      </c>
    </row>
    <row r="618" spans="2:41" x14ac:dyDescent="0.3">
      <c r="B618" s="19">
        <v>17</v>
      </c>
      <c r="C618" s="19" t="s">
        <v>152</v>
      </c>
      <c r="D618" s="19" t="s">
        <v>52</v>
      </c>
      <c r="E618" s="19" t="s">
        <v>42</v>
      </c>
      <c r="F618" s="19">
        <v>3148.8</v>
      </c>
      <c r="G618" s="19">
        <v>7600.8</v>
      </c>
      <c r="H618" s="19">
        <v>16499</v>
      </c>
      <c r="I618" s="19">
        <v>31896</v>
      </c>
      <c r="J618" s="19">
        <v>52833</v>
      </c>
      <c r="K618" s="19">
        <v>76746</v>
      </c>
      <c r="L618" s="19">
        <v>106210</v>
      </c>
      <c r="M618" s="19">
        <v>136680</v>
      </c>
      <c r="N618" s="19">
        <v>166660</v>
      </c>
      <c r="O618" s="19">
        <v>192810</v>
      </c>
      <c r="P618" s="19">
        <v>216850</v>
      </c>
      <c r="Q618" s="19">
        <v>261390</v>
      </c>
      <c r="R618" s="19">
        <v>306980</v>
      </c>
      <c r="S618" s="19">
        <v>348950</v>
      </c>
      <c r="T618" s="19">
        <v>393020</v>
      </c>
      <c r="U618" s="19">
        <v>440460</v>
      </c>
      <c r="V618" s="19">
        <v>490270</v>
      </c>
      <c r="W618" s="19">
        <v>545900</v>
      </c>
      <c r="X618" s="19">
        <v>598090</v>
      </c>
      <c r="Y618" s="19">
        <v>639320</v>
      </c>
      <c r="Z618" s="19">
        <v>673860</v>
      </c>
      <c r="AA618" s="19">
        <v>705130</v>
      </c>
      <c r="AB618" s="19">
        <v>726970</v>
      </c>
      <c r="AC618" s="19">
        <v>741850</v>
      </c>
      <c r="AD618" s="19">
        <v>748400</v>
      </c>
      <c r="AE618" s="19">
        <v>760780</v>
      </c>
      <c r="AF618" s="19">
        <v>766840</v>
      </c>
      <c r="AG618" s="19">
        <v>770580</v>
      </c>
      <c r="AH618" s="19">
        <v>773490</v>
      </c>
      <c r="AI618" s="19">
        <v>773110</v>
      </c>
      <c r="AJ618" s="19">
        <v>773000</v>
      </c>
      <c r="AK618" s="19">
        <v>774250</v>
      </c>
      <c r="AL618" s="19">
        <v>773570</v>
      </c>
      <c r="AM618" s="19">
        <v>772850</v>
      </c>
      <c r="AN618" s="19">
        <v>773620</v>
      </c>
      <c r="AO618" s="19">
        <v>772910</v>
      </c>
    </row>
    <row r="619" spans="2:41" x14ac:dyDescent="0.3">
      <c r="B619" s="19">
        <v>17</v>
      </c>
      <c r="C619" s="19" t="s">
        <v>152</v>
      </c>
      <c r="D619" s="19" t="s">
        <v>52</v>
      </c>
      <c r="E619" s="19" t="s">
        <v>44</v>
      </c>
      <c r="F619" s="19">
        <v>3209.9</v>
      </c>
      <c r="G619" s="19">
        <v>7342.8</v>
      </c>
      <c r="H619" s="19">
        <v>13431</v>
      </c>
      <c r="I619" s="19">
        <v>20608</v>
      </c>
      <c r="J619" s="19">
        <v>27457</v>
      </c>
      <c r="K619" s="19">
        <v>31140</v>
      </c>
      <c r="L619" s="19">
        <v>35988</v>
      </c>
      <c r="M619" s="19">
        <v>40767</v>
      </c>
      <c r="N619" s="19">
        <v>48969</v>
      </c>
      <c r="O619" s="19">
        <v>58226</v>
      </c>
      <c r="P619" s="19">
        <v>70261</v>
      </c>
      <c r="Q619" s="19">
        <v>77715</v>
      </c>
      <c r="R619" s="19">
        <v>85619</v>
      </c>
      <c r="S619" s="19">
        <v>88567</v>
      </c>
      <c r="T619" s="19">
        <v>92674</v>
      </c>
      <c r="U619" s="19">
        <v>94219</v>
      </c>
      <c r="V619" s="19">
        <v>95361</v>
      </c>
      <c r="W619" s="19">
        <v>98362</v>
      </c>
      <c r="X619" s="19">
        <v>100220</v>
      </c>
      <c r="Y619" s="19">
        <v>100310</v>
      </c>
      <c r="Z619" s="19">
        <v>99539</v>
      </c>
      <c r="AA619" s="19">
        <v>98738</v>
      </c>
      <c r="AB619" s="19">
        <v>97097</v>
      </c>
      <c r="AC619" s="19">
        <v>94845</v>
      </c>
      <c r="AD619" s="19">
        <v>92400</v>
      </c>
      <c r="AE619" s="19">
        <v>92044</v>
      </c>
      <c r="AF619" s="19">
        <v>91561</v>
      </c>
      <c r="AG619" s="19">
        <v>91100</v>
      </c>
      <c r="AH619" s="19">
        <v>90750</v>
      </c>
      <c r="AI619" s="19">
        <v>90373</v>
      </c>
      <c r="AJ619" s="19">
        <v>90304</v>
      </c>
      <c r="AK619" s="19">
        <v>90470</v>
      </c>
      <c r="AL619" s="19">
        <v>90632</v>
      </c>
      <c r="AM619" s="19">
        <v>90851</v>
      </c>
      <c r="AN619" s="19">
        <v>91172</v>
      </c>
      <c r="AO619" s="19">
        <v>91401</v>
      </c>
    </row>
    <row r="620" spans="2:41" x14ac:dyDescent="0.3">
      <c r="B620" s="19">
        <v>17</v>
      </c>
      <c r="C620" s="19" t="s">
        <v>152</v>
      </c>
      <c r="D620" s="19" t="s">
        <v>52</v>
      </c>
      <c r="E620" s="19" t="s">
        <v>45</v>
      </c>
      <c r="F620" s="19">
        <v>2161.9</v>
      </c>
      <c r="G620" s="19">
        <v>5306.1</v>
      </c>
      <c r="H620" s="19">
        <v>13451</v>
      </c>
      <c r="I620" s="19">
        <v>29448</v>
      </c>
      <c r="J620" s="19">
        <v>52386</v>
      </c>
      <c r="K620" s="19">
        <v>77419</v>
      </c>
      <c r="L620" s="19">
        <v>119430</v>
      </c>
      <c r="M620" s="19">
        <v>166720</v>
      </c>
      <c r="N620" s="19">
        <v>210370</v>
      </c>
      <c r="O620" s="19">
        <v>249410</v>
      </c>
      <c r="P620" s="19">
        <v>278020</v>
      </c>
      <c r="Q620" s="19">
        <v>360900</v>
      </c>
      <c r="R620" s="19">
        <v>451620</v>
      </c>
      <c r="S620" s="19">
        <v>547500</v>
      </c>
      <c r="T620" s="19">
        <v>651250</v>
      </c>
      <c r="U620" s="19">
        <v>754130</v>
      </c>
      <c r="V620" s="19">
        <v>854700</v>
      </c>
      <c r="W620" s="19">
        <v>964330</v>
      </c>
      <c r="X620" s="19">
        <v>1069100</v>
      </c>
      <c r="Y620" s="19">
        <v>1160900</v>
      </c>
      <c r="Z620" s="19">
        <v>1241700</v>
      </c>
      <c r="AA620" s="19">
        <v>1318300</v>
      </c>
      <c r="AB620" s="19">
        <v>1383800</v>
      </c>
      <c r="AC620" s="19">
        <v>1436100</v>
      </c>
      <c r="AD620" s="19">
        <v>1482800</v>
      </c>
      <c r="AE620" s="19">
        <v>1522800</v>
      </c>
      <c r="AF620" s="19">
        <v>1550300</v>
      </c>
      <c r="AG620" s="19">
        <v>1573400</v>
      </c>
      <c r="AH620" s="19">
        <v>1595800</v>
      </c>
      <c r="AI620" s="19">
        <v>1610400</v>
      </c>
      <c r="AJ620" s="19">
        <v>1625200</v>
      </c>
      <c r="AK620" s="19">
        <v>1643800</v>
      </c>
      <c r="AL620" s="19">
        <v>1657300</v>
      </c>
      <c r="AM620" s="19">
        <v>1670900</v>
      </c>
      <c r="AN620" s="19">
        <v>1688900</v>
      </c>
      <c r="AO620" s="19">
        <v>1703100</v>
      </c>
    </row>
    <row r="621" spans="2:41" x14ac:dyDescent="0.3">
      <c r="B621" s="19">
        <v>17</v>
      </c>
      <c r="C621" s="19" t="s">
        <v>152</v>
      </c>
      <c r="D621" s="19" t="s">
        <v>52</v>
      </c>
      <c r="E621" s="19" t="s">
        <v>46</v>
      </c>
      <c r="F621" s="19">
        <v>244.92</v>
      </c>
      <c r="G621" s="19">
        <v>795.33</v>
      </c>
      <c r="H621" s="19">
        <v>2285.1</v>
      </c>
      <c r="I621" s="19">
        <v>5775.7</v>
      </c>
      <c r="J621" s="19">
        <v>11700</v>
      </c>
      <c r="K621" s="19">
        <v>12725</v>
      </c>
      <c r="L621" s="19">
        <v>16461</v>
      </c>
      <c r="M621" s="19">
        <v>20788</v>
      </c>
      <c r="N621" s="19">
        <v>24997</v>
      </c>
      <c r="O621" s="19">
        <v>28427</v>
      </c>
      <c r="P621" s="19">
        <v>32374</v>
      </c>
      <c r="Q621" s="19">
        <v>37274</v>
      </c>
      <c r="R621" s="19">
        <v>41527</v>
      </c>
      <c r="S621" s="19">
        <v>44772</v>
      </c>
      <c r="T621" s="19">
        <v>48029</v>
      </c>
      <c r="U621" s="19">
        <v>51172</v>
      </c>
      <c r="V621" s="19">
        <v>55289</v>
      </c>
      <c r="W621" s="19">
        <v>58342</v>
      </c>
      <c r="X621" s="19">
        <v>60579</v>
      </c>
      <c r="Y621" s="19">
        <v>61736</v>
      </c>
      <c r="Z621" s="19">
        <v>62254</v>
      </c>
      <c r="AA621" s="19">
        <v>62493</v>
      </c>
      <c r="AB621" s="19">
        <v>61887</v>
      </c>
      <c r="AC621" s="19">
        <v>60435</v>
      </c>
      <c r="AD621" s="19">
        <v>58650</v>
      </c>
      <c r="AE621" s="19">
        <v>58609</v>
      </c>
      <c r="AF621" s="19">
        <v>58177</v>
      </c>
      <c r="AG621" s="19">
        <v>57649</v>
      </c>
      <c r="AH621" s="19">
        <v>57090</v>
      </c>
      <c r="AI621" s="19">
        <v>56200</v>
      </c>
      <c r="AJ621" s="19">
        <v>55231</v>
      </c>
      <c r="AK621" s="19">
        <v>54327</v>
      </c>
      <c r="AL621" s="19">
        <v>53191</v>
      </c>
      <c r="AM621" s="19">
        <v>52024</v>
      </c>
      <c r="AN621" s="19">
        <v>50987</v>
      </c>
      <c r="AO621" s="19">
        <v>49821</v>
      </c>
    </row>
    <row r="622" spans="2:41" x14ac:dyDescent="0.3">
      <c r="B622" s="19">
        <v>17</v>
      </c>
      <c r="C622" s="19" t="s">
        <v>152</v>
      </c>
      <c r="D622" s="19" t="s">
        <v>53</v>
      </c>
      <c r="E622" s="19" t="s">
        <v>42</v>
      </c>
      <c r="F622" s="19">
        <v>5697.2</v>
      </c>
      <c r="G622" s="19">
        <v>14491</v>
      </c>
      <c r="H622" s="19">
        <v>32910</v>
      </c>
      <c r="I622" s="19">
        <v>67078</v>
      </c>
      <c r="J622" s="19">
        <v>114930</v>
      </c>
      <c r="K622" s="19">
        <v>164430</v>
      </c>
      <c r="L622" s="19">
        <v>236630</v>
      </c>
      <c r="M622" s="19">
        <v>303490</v>
      </c>
      <c r="N622" s="19">
        <v>364860</v>
      </c>
      <c r="O622" s="19">
        <v>423220</v>
      </c>
      <c r="P622" s="19">
        <v>462360</v>
      </c>
      <c r="Q622" s="19">
        <v>584750</v>
      </c>
      <c r="R622" s="19">
        <v>736290</v>
      </c>
      <c r="S622" s="19">
        <v>761530</v>
      </c>
      <c r="T622" s="19">
        <v>857290</v>
      </c>
      <c r="U622" s="19">
        <v>931100</v>
      </c>
      <c r="V622" s="19">
        <v>988580</v>
      </c>
      <c r="W622" s="19">
        <v>1052600</v>
      </c>
      <c r="X622" s="19">
        <v>1107000</v>
      </c>
      <c r="Y622" s="19">
        <v>1154000</v>
      </c>
      <c r="Z622" s="19">
        <v>1195600</v>
      </c>
      <c r="AA622" s="19">
        <v>1229400</v>
      </c>
      <c r="AB622" s="19">
        <v>1257900</v>
      </c>
      <c r="AC622" s="19">
        <v>1275600</v>
      </c>
      <c r="AD622" s="19">
        <v>1288900</v>
      </c>
      <c r="AE622" s="19">
        <v>1305900</v>
      </c>
      <c r="AF622" s="19">
        <v>1314900</v>
      </c>
      <c r="AG622" s="19">
        <v>1322000</v>
      </c>
      <c r="AH622" s="19">
        <v>1329100</v>
      </c>
      <c r="AI622" s="19">
        <v>1331300</v>
      </c>
      <c r="AJ622" s="19">
        <v>1333500</v>
      </c>
      <c r="AK622" s="19">
        <v>1338000</v>
      </c>
      <c r="AL622" s="19">
        <v>1339100</v>
      </c>
      <c r="AM622" s="19">
        <v>1340100</v>
      </c>
      <c r="AN622" s="19">
        <v>1343800</v>
      </c>
      <c r="AO622" s="19">
        <v>1345100</v>
      </c>
    </row>
    <row r="623" spans="2:41" x14ac:dyDescent="0.3">
      <c r="B623" s="19">
        <v>17</v>
      </c>
      <c r="C623" s="19" t="s">
        <v>152</v>
      </c>
      <c r="D623" s="19" t="s">
        <v>53</v>
      </c>
      <c r="E623" s="19" t="s">
        <v>44</v>
      </c>
      <c r="F623" s="19">
        <v>7841.2</v>
      </c>
      <c r="G623" s="19">
        <v>18328</v>
      </c>
      <c r="H623" s="19">
        <v>31883</v>
      </c>
      <c r="I623" s="19">
        <v>45115</v>
      </c>
      <c r="J623" s="19">
        <v>52324</v>
      </c>
      <c r="K623" s="19">
        <v>54654</v>
      </c>
      <c r="L623" s="19">
        <v>58515</v>
      </c>
      <c r="M623" s="19">
        <v>66390</v>
      </c>
      <c r="N623" s="19">
        <v>81426</v>
      </c>
      <c r="O623" s="19">
        <v>101520</v>
      </c>
      <c r="P623" s="19">
        <v>114470</v>
      </c>
      <c r="Q623" s="19">
        <v>141330</v>
      </c>
      <c r="R623" s="19">
        <v>186680</v>
      </c>
      <c r="S623" s="19">
        <v>467400</v>
      </c>
      <c r="T623" s="19">
        <v>585470</v>
      </c>
      <c r="U623" s="19">
        <v>646660</v>
      </c>
      <c r="V623" s="19">
        <v>657370</v>
      </c>
      <c r="W623" s="19">
        <v>648620</v>
      </c>
      <c r="X623" s="19">
        <v>642440</v>
      </c>
      <c r="Y623" s="19">
        <v>637790</v>
      </c>
      <c r="Z623" s="19">
        <v>636880</v>
      </c>
      <c r="AA623" s="19">
        <v>639300</v>
      </c>
      <c r="AB623" s="19">
        <v>645730</v>
      </c>
      <c r="AC623" s="19">
        <v>651550</v>
      </c>
      <c r="AD623" s="19">
        <v>659050</v>
      </c>
      <c r="AE623" s="19">
        <v>668240</v>
      </c>
      <c r="AF623" s="19">
        <v>678640</v>
      </c>
      <c r="AG623" s="19">
        <v>690610</v>
      </c>
      <c r="AH623" s="19">
        <v>704240</v>
      </c>
      <c r="AI623" s="19">
        <v>717100</v>
      </c>
      <c r="AJ623" s="19">
        <v>727620</v>
      </c>
      <c r="AK623" s="19">
        <v>737880</v>
      </c>
      <c r="AL623" s="19">
        <v>746810</v>
      </c>
      <c r="AM623" s="19">
        <v>755490</v>
      </c>
      <c r="AN623" s="19">
        <v>764720</v>
      </c>
      <c r="AO623" s="19">
        <v>773640</v>
      </c>
    </row>
    <row r="624" spans="2:41" x14ac:dyDescent="0.3">
      <c r="B624" s="19">
        <v>17</v>
      </c>
      <c r="C624" s="19" t="s">
        <v>152</v>
      </c>
      <c r="D624" s="19" t="s">
        <v>53</v>
      </c>
      <c r="E624" s="19" t="s">
        <v>45</v>
      </c>
      <c r="F624" s="19">
        <v>4069.6</v>
      </c>
      <c r="G624" s="19">
        <v>8746.2000000000007</v>
      </c>
      <c r="H624" s="19">
        <v>19132</v>
      </c>
      <c r="I624" s="19">
        <v>40292</v>
      </c>
      <c r="J624" s="19">
        <v>71777</v>
      </c>
      <c r="K624" s="19">
        <v>108280</v>
      </c>
      <c r="L624" s="19">
        <v>169730</v>
      </c>
      <c r="M624" s="19">
        <v>237010</v>
      </c>
      <c r="N624" s="19">
        <v>296950</v>
      </c>
      <c r="O624" s="19">
        <v>352760</v>
      </c>
      <c r="P624" s="19">
        <v>387110</v>
      </c>
      <c r="Q624" s="19">
        <v>515050</v>
      </c>
      <c r="R624" s="19">
        <v>687800</v>
      </c>
      <c r="S624" s="19">
        <v>848440</v>
      </c>
      <c r="T624" s="19">
        <v>994320</v>
      </c>
      <c r="U624" s="19">
        <v>1132400</v>
      </c>
      <c r="V624" s="19">
        <v>1270500</v>
      </c>
      <c r="W624" s="19">
        <v>1390800</v>
      </c>
      <c r="X624" s="19">
        <v>1501900</v>
      </c>
      <c r="Y624" s="19">
        <v>1610400</v>
      </c>
      <c r="Z624" s="19">
        <v>1699200</v>
      </c>
      <c r="AA624" s="19">
        <v>1780600</v>
      </c>
      <c r="AB624" s="19">
        <v>1858600</v>
      </c>
      <c r="AC624" s="19">
        <v>1917100</v>
      </c>
      <c r="AD624" s="19">
        <v>1968100</v>
      </c>
      <c r="AE624" s="19">
        <v>2017600</v>
      </c>
      <c r="AF624" s="19">
        <v>2051000</v>
      </c>
      <c r="AG624" s="19">
        <v>2080200</v>
      </c>
      <c r="AH624" s="19">
        <v>2111700</v>
      </c>
      <c r="AI624" s="19">
        <v>2131800</v>
      </c>
      <c r="AJ624" s="19">
        <v>2151300</v>
      </c>
      <c r="AK624" s="19">
        <v>2176900</v>
      </c>
      <c r="AL624" s="19">
        <v>2194200</v>
      </c>
      <c r="AM624" s="19">
        <v>2211700</v>
      </c>
      <c r="AN624" s="19">
        <v>2236000</v>
      </c>
      <c r="AO624" s="19">
        <v>2254100</v>
      </c>
    </row>
    <row r="625" spans="2:41" x14ac:dyDescent="0.3">
      <c r="B625" s="19">
        <v>17</v>
      </c>
      <c r="C625" s="19" t="s">
        <v>152</v>
      </c>
      <c r="D625" s="19" t="s">
        <v>53</v>
      </c>
      <c r="E625" s="19" t="s">
        <v>46</v>
      </c>
      <c r="F625" s="19">
        <v>35106</v>
      </c>
      <c r="G625" s="19">
        <v>72876</v>
      </c>
      <c r="H625" s="19">
        <v>142460</v>
      </c>
      <c r="I625" s="19">
        <v>267530</v>
      </c>
      <c r="J625" s="19">
        <v>412960</v>
      </c>
      <c r="K625" s="19">
        <v>431680</v>
      </c>
      <c r="L625" s="19">
        <v>563490</v>
      </c>
      <c r="M625" s="19">
        <v>727110</v>
      </c>
      <c r="N625" s="19">
        <v>837640</v>
      </c>
      <c r="O625" s="19">
        <v>966210</v>
      </c>
      <c r="P625" s="19">
        <v>934300</v>
      </c>
      <c r="Q625" s="19">
        <v>1614100</v>
      </c>
      <c r="R625" s="19">
        <v>2630000</v>
      </c>
      <c r="S625" s="19">
        <v>4251400</v>
      </c>
      <c r="T625" s="19">
        <v>4864700</v>
      </c>
      <c r="U625" s="19">
        <v>4979600</v>
      </c>
      <c r="V625" s="19">
        <v>4909400</v>
      </c>
      <c r="W625" s="19">
        <v>4742000</v>
      </c>
      <c r="X625" s="19">
        <v>4544500</v>
      </c>
      <c r="Y625" s="19">
        <v>4407600</v>
      </c>
      <c r="Z625" s="19">
        <v>4449300</v>
      </c>
      <c r="AA625" s="19">
        <v>4369700</v>
      </c>
      <c r="AB625" s="19">
        <v>4220000</v>
      </c>
      <c r="AC625" s="19">
        <v>4267300</v>
      </c>
      <c r="AD625" s="19">
        <v>4230100</v>
      </c>
      <c r="AE625" s="19">
        <v>4111000</v>
      </c>
      <c r="AF625" s="19">
        <v>4219800</v>
      </c>
      <c r="AG625" s="19">
        <v>4304500</v>
      </c>
      <c r="AH625" s="19">
        <v>4278900</v>
      </c>
      <c r="AI625" s="19">
        <v>4436000</v>
      </c>
      <c r="AJ625" s="19">
        <v>4541200</v>
      </c>
      <c r="AK625" s="19">
        <v>4501600</v>
      </c>
      <c r="AL625" s="19">
        <v>4611300</v>
      </c>
      <c r="AM625" s="19">
        <v>4696400</v>
      </c>
      <c r="AN625" s="19">
        <v>4636800</v>
      </c>
      <c r="AO625" s="19">
        <v>4697400</v>
      </c>
    </row>
    <row r="626" spans="2:41" x14ac:dyDescent="0.3">
      <c r="B626" s="19">
        <v>17</v>
      </c>
      <c r="C626" s="19" t="s">
        <v>152</v>
      </c>
      <c r="D626" s="19" t="s">
        <v>54</v>
      </c>
      <c r="E626" s="19" t="s">
        <v>42</v>
      </c>
      <c r="F626" s="19">
        <v>3772.6</v>
      </c>
      <c r="G626" s="19">
        <v>9067.9</v>
      </c>
      <c r="H626" s="19">
        <v>19923</v>
      </c>
      <c r="I626" s="19">
        <v>39079</v>
      </c>
      <c r="J626" s="19">
        <v>65583</v>
      </c>
      <c r="K626" s="19">
        <v>94743</v>
      </c>
      <c r="L626" s="19">
        <v>138770</v>
      </c>
      <c r="M626" s="19">
        <v>182610</v>
      </c>
      <c r="N626" s="19">
        <v>225590</v>
      </c>
      <c r="O626" s="19">
        <v>263280</v>
      </c>
      <c r="P626" s="19">
        <v>296900</v>
      </c>
      <c r="Q626" s="19">
        <v>359600</v>
      </c>
      <c r="R626" s="19">
        <v>422700</v>
      </c>
      <c r="S626" s="19">
        <v>479140</v>
      </c>
      <c r="T626" s="19">
        <v>532670</v>
      </c>
      <c r="U626" s="19">
        <v>581590</v>
      </c>
      <c r="V626" s="19">
        <v>635590</v>
      </c>
      <c r="W626" s="19">
        <v>693750</v>
      </c>
      <c r="X626" s="19">
        <v>747460</v>
      </c>
      <c r="Y626" s="19">
        <v>789830</v>
      </c>
      <c r="Z626" s="19">
        <v>823600</v>
      </c>
      <c r="AA626" s="19">
        <v>854300</v>
      </c>
      <c r="AB626" s="19">
        <v>877150</v>
      </c>
      <c r="AC626" s="19">
        <v>892040</v>
      </c>
      <c r="AD626" s="19">
        <v>897760</v>
      </c>
      <c r="AE626" s="19">
        <v>909120</v>
      </c>
      <c r="AF626" s="19">
        <v>913890</v>
      </c>
      <c r="AG626" s="19">
        <v>916760</v>
      </c>
      <c r="AH626" s="19">
        <v>919370</v>
      </c>
      <c r="AI626" s="19">
        <v>916180</v>
      </c>
      <c r="AJ626" s="19">
        <v>915920</v>
      </c>
      <c r="AK626" s="19">
        <v>917620</v>
      </c>
      <c r="AL626" s="19">
        <v>917240</v>
      </c>
      <c r="AM626" s="19">
        <v>916980</v>
      </c>
      <c r="AN626" s="19">
        <v>918650</v>
      </c>
      <c r="AO626" s="19">
        <v>918600</v>
      </c>
    </row>
    <row r="627" spans="2:41" x14ac:dyDescent="0.3">
      <c r="B627" s="19">
        <v>17</v>
      </c>
      <c r="C627" s="19" t="s">
        <v>152</v>
      </c>
      <c r="D627" s="19" t="s">
        <v>54</v>
      </c>
      <c r="E627" s="19" t="s">
        <v>44</v>
      </c>
      <c r="F627" s="19">
        <v>4022.1</v>
      </c>
      <c r="G627" s="19">
        <v>8984</v>
      </c>
      <c r="H627" s="19">
        <v>16786</v>
      </c>
      <c r="I627" s="19">
        <v>27196</v>
      </c>
      <c r="J627" s="19">
        <v>38086</v>
      </c>
      <c r="K627" s="19">
        <v>53039</v>
      </c>
      <c r="L627" s="19">
        <v>64966</v>
      </c>
      <c r="M627" s="19">
        <v>74435</v>
      </c>
      <c r="N627" s="19">
        <v>89114</v>
      </c>
      <c r="O627" s="19">
        <v>106220</v>
      </c>
      <c r="P627" s="19">
        <v>128550</v>
      </c>
      <c r="Q627" s="19">
        <v>139630</v>
      </c>
      <c r="R627" s="19">
        <v>151050</v>
      </c>
      <c r="S627" s="19">
        <v>151670</v>
      </c>
      <c r="T627" s="19">
        <v>154070</v>
      </c>
      <c r="U627" s="19">
        <v>154570</v>
      </c>
      <c r="V627" s="19">
        <v>154000</v>
      </c>
      <c r="W627" s="19">
        <v>156630</v>
      </c>
      <c r="X627" s="19">
        <v>157090</v>
      </c>
      <c r="Y627" s="19">
        <v>154170</v>
      </c>
      <c r="Z627" s="19">
        <v>149800</v>
      </c>
      <c r="AA627" s="19">
        <v>145400</v>
      </c>
      <c r="AB627" s="19">
        <v>140190</v>
      </c>
      <c r="AC627" s="19">
        <v>134160</v>
      </c>
      <c r="AD627" s="19">
        <v>127790</v>
      </c>
      <c r="AE627" s="19">
        <v>125180</v>
      </c>
      <c r="AF627" s="19">
        <v>122710</v>
      </c>
      <c r="AG627" s="19">
        <v>120630</v>
      </c>
      <c r="AH627" s="19">
        <v>119030</v>
      </c>
      <c r="AI627" s="19">
        <v>117660</v>
      </c>
      <c r="AJ627" s="19">
        <v>116910</v>
      </c>
      <c r="AK627" s="19">
        <v>116650</v>
      </c>
      <c r="AL627" s="19">
        <v>116560</v>
      </c>
      <c r="AM627" s="19">
        <v>116710</v>
      </c>
      <c r="AN627" s="19">
        <v>117050</v>
      </c>
      <c r="AO627" s="19">
        <v>117300</v>
      </c>
    </row>
    <row r="628" spans="2:41" x14ac:dyDescent="0.3">
      <c r="B628" s="19">
        <v>17</v>
      </c>
      <c r="C628" s="19" t="s">
        <v>152</v>
      </c>
      <c r="D628" s="19" t="s">
        <v>54</v>
      </c>
      <c r="E628" s="19" t="s">
        <v>45</v>
      </c>
      <c r="F628" s="19">
        <v>2161.9</v>
      </c>
      <c r="G628" s="19">
        <v>5306.1</v>
      </c>
      <c r="H628" s="19">
        <v>13451</v>
      </c>
      <c r="I628" s="19">
        <v>29448</v>
      </c>
      <c r="J628" s="19">
        <v>52386</v>
      </c>
      <c r="K628" s="19">
        <v>77419</v>
      </c>
      <c r="L628" s="19">
        <v>119430</v>
      </c>
      <c r="M628" s="19">
        <v>166720</v>
      </c>
      <c r="N628" s="19">
        <v>210370</v>
      </c>
      <c r="O628" s="19">
        <v>249410</v>
      </c>
      <c r="P628" s="19">
        <v>278020</v>
      </c>
      <c r="Q628" s="19">
        <v>360900</v>
      </c>
      <c r="R628" s="19">
        <v>451620</v>
      </c>
      <c r="S628" s="19">
        <v>547500</v>
      </c>
      <c r="T628" s="19">
        <v>651250</v>
      </c>
      <c r="U628" s="19">
        <v>754130</v>
      </c>
      <c r="V628" s="19">
        <v>854700</v>
      </c>
      <c r="W628" s="19">
        <v>964330</v>
      </c>
      <c r="X628" s="19">
        <v>1069100</v>
      </c>
      <c r="Y628" s="19">
        <v>1160900</v>
      </c>
      <c r="Z628" s="19">
        <v>1241700</v>
      </c>
      <c r="AA628" s="19">
        <v>1318300</v>
      </c>
      <c r="AB628" s="19">
        <v>1383800</v>
      </c>
      <c r="AC628" s="19">
        <v>1436100</v>
      </c>
      <c r="AD628" s="19">
        <v>1482800</v>
      </c>
      <c r="AE628" s="19">
        <v>1522800</v>
      </c>
      <c r="AF628" s="19">
        <v>1550300</v>
      </c>
      <c r="AG628" s="19">
        <v>1573400</v>
      </c>
      <c r="AH628" s="19">
        <v>1595800</v>
      </c>
      <c r="AI628" s="19">
        <v>1610400</v>
      </c>
      <c r="AJ628" s="19">
        <v>1625200</v>
      </c>
      <c r="AK628" s="19">
        <v>1643800</v>
      </c>
      <c r="AL628" s="19">
        <v>1657300</v>
      </c>
      <c r="AM628" s="19">
        <v>1670900</v>
      </c>
      <c r="AN628" s="19">
        <v>1688900</v>
      </c>
      <c r="AO628" s="19">
        <v>1703100</v>
      </c>
    </row>
    <row r="629" spans="2:41" x14ac:dyDescent="0.3">
      <c r="B629" s="19">
        <v>17</v>
      </c>
      <c r="C629" s="19" t="s">
        <v>152</v>
      </c>
      <c r="D629" s="19" t="s">
        <v>54</v>
      </c>
      <c r="E629" s="19" t="s">
        <v>46</v>
      </c>
      <c r="F629" s="19">
        <v>351.95</v>
      </c>
      <c r="G629" s="19">
        <v>1147.0999999999999</v>
      </c>
      <c r="H629" s="19">
        <v>3430.5</v>
      </c>
      <c r="I629" s="19">
        <v>9063.6</v>
      </c>
      <c r="J629" s="19">
        <v>18805</v>
      </c>
      <c r="K629" s="19">
        <v>22439</v>
      </c>
      <c r="L629" s="19">
        <v>29127</v>
      </c>
      <c r="M629" s="19">
        <v>36276</v>
      </c>
      <c r="N629" s="19">
        <v>44004</v>
      </c>
      <c r="O629" s="19">
        <v>50570</v>
      </c>
      <c r="P629" s="19">
        <v>57938</v>
      </c>
      <c r="Q629" s="19">
        <v>65965</v>
      </c>
      <c r="R629" s="19">
        <v>72139</v>
      </c>
      <c r="S629" s="19">
        <v>75441</v>
      </c>
      <c r="T629" s="19">
        <v>77936</v>
      </c>
      <c r="U629" s="19">
        <v>79822</v>
      </c>
      <c r="V629" s="19">
        <v>84040</v>
      </c>
      <c r="W629" s="19">
        <v>86425</v>
      </c>
      <c r="X629" s="19">
        <v>87667</v>
      </c>
      <c r="Y629" s="19">
        <v>87524</v>
      </c>
      <c r="Z629" s="19">
        <v>86777</v>
      </c>
      <c r="AA629" s="19">
        <v>85907</v>
      </c>
      <c r="AB629" s="19">
        <v>84248</v>
      </c>
      <c r="AC629" s="19">
        <v>81839</v>
      </c>
      <c r="AD629" s="19">
        <v>79303</v>
      </c>
      <c r="AE629" s="19">
        <v>78762</v>
      </c>
      <c r="AF629" s="19">
        <v>77879</v>
      </c>
      <c r="AG629" s="19">
        <v>77025</v>
      </c>
      <c r="AH629" s="19">
        <v>76259</v>
      </c>
      <c r="AI629" s="19">
        <v>75147</v>
      </c>
      <c r="AJ629" s="19">
        <v>74006</v>
      </c>
      <c r="AK629" s="19">
        <v>73012</v>
      </c>
      <c r="AL629" s="19">
        <v>71741</v>
      </c>
      <c r="AM629" s="19">
        <v>70453</v>
      </c>
      <c r="AN629" s="19">
        <v>69363</v>
      </c>
      <c r="AO629" s="19">
        <v>68105</v>
      </c>
    </row>
    <row r="630" spans="2:41" x14ac:dyDescent="0.3">
      <c r="B630" s="19">
        <v>18</v>
      </c>
      <c r="C630" s="19" t="s">
        <v>152</v>
      </c>
      <c r="D630" s="19" t="s">
        <v>153</v>
      </c>
      <c r="E630" s="19" t="s">
        <v>42</v>
      </c>
      <c r="F630" s="19">
        <v>8270.9</v>
      </c>
      <c r="G630" s="19">
        <v>20920</v>
      </c>
      <c r="H630" s="19">
        <v>46151</v>
      </c>
      <c r="I630" s="19">
        <v>91470</v>
      </c>
      <c r="J630" s="19">
        <v>153840</v>
      </c>
      <c r="K630" s="19">
        <v>231330</v>
      </c>
      <c r="L630" s="19">
        <v>342850</v>
      </c>
      <c r="M630" s="19">
        <v>459550</v>
      </c>
      <c r="N630" s="19">
        <v>585140</v>
      </c>
      <c r="O630" s="19">
        <v>711580</v>
      </c>
      <c r="P630" s="19">
        <v>820630</v>
      </c>
      <c r="Q630" s="19">
        <v>1010700</v>
      </c>
      <c r="R630" s="19">
        <v>1247000</v>
      </c>
      <c r="S630" s="19">
        <v>1355500</v>
      </c>
      <c r="T630" s="19">
        <v>1543300</v>
      </c>
      <c r="U630" s="19">
        <v>1727800</v>
      </c>
      <c r="V630" s="19">
        <v>1892300</v>
      </c>
      <c r="W630" s="19">
        <v>2053700</v>
      </c>
      <c r="X630" s="19">
        <v>2195400</v>
      </c>
      <c r="Y630" s="19">
        <v>2316000</v>
      </c>
      <c r="Z630" s="19">
        <v>2427500</v>
      </c>
      <c r="AA630" s="19">
        <v>2532000</v>
      </c>
      <c r="AB630" s="19">
        <v>2637900</v>
      </c>
      <c r="AC630" s="19">
        <v>2730000</v>
      </c>
      <c r="AD630" s="19">
        <v>2819500</v>
      </c>
      <c r="AE630" s="19">
        <v>2875900</v>
      </c>
      <c r="AF630" s="19">
        <v>2914100</v>
      </c>
      <c r="AG630" s="19">
        <v>2947100</v>
      </c>
      <c r="AH630" s="19">
        <v>2981800</v>
      </c>
      <c r="AI630" s="19">
        <v>3003800</v>
      </c>
      <c r="AJ630" s="19">
        <v>3025900</v>
      </c>
      <c r="AK630" s="19">
        <v>3055100</v>
      </c>
      <c r="AL630" s="19">
        <v>3075200</v>
      </c>
      <c r="AM630" s="19">
        <v>3095700</v>
      </c>
      <c r="AN630" s="19">
        <v>3124300</v>
      </c>
      <c r="AO630" s="19">
        <v>3145800</v>
      </c>
    </row>
    <row r="631" spans="2:41" x14ac:dyDescent="0.3">
      <c r="B631" s="19">
        <v>18</v>
      </c>
      <c r="C631" s="19" t="s">
        <v>152</v>
      </c>
      <c r="D631" s="19" t="s">
        <v>153</v>
      </c>
      <c r="E631" s="19" t="s">
        <v>44</v>
      </c>
      <c r="F631" s="19">
        <v>6529.1</v>
      </c>
      <c r="G631" s="19">
        <v>15248</v>
      </c>
      <c r="H631" s="19">
        <v>26503</v>
      </c>
      <c r="I631" s="19">
        <v>37488</v>
      </c>
      <c r="J631" s="19">
        <v>43468</v>
      </c>
      <c r="K631" s="19">
        <v>45391</v>
      </c>
      <c r="L631" s="19">
        <v>48557</v>
      </c>
      <c r="M631" s="19">
        <v>55039</v>
      </c>
      <c r="N631" s="19">
        <v>67400</v>
      </c>
      <c r="O631" s="19">
        <v>83935</v>
      </c>
      <c r="P631" s="19">
        <v>94526</v>
      </c>
      <c r="Q631" s="19">
        <v>116790</v>
      </c>
      <c r="R631" s="19">
        <v>154420</v>
      </c>
      <c r="S631" s="19">
        <v>387510</v>
      </c>
      <c r="T631" s="19">
        <v>485590</v>
      </c>
      <c r="U631" s="19">
        <v>536460</v>
      </c>
      <c r="V631" s="19">
        <v>545450</v>
      </c>
      <c r="W631" s="19">
        <v>538250</v>
      </c>
      <c r="X631" s="19">
        <v>533180</v>
      </c>
      <c r="Y631" s="19">
        <v>529380</v>
      </c>
      <c r="Z631" s="19">
        <v>528680</v>
      </c>
      <c r="AA631" s="19">
        <v>530740</v>
      </c>
      <c r="AB631" s="19">
        <v>536120</v>
      </c>
      <c r="AC631" s="19">
        <v>540990</v>
      </c>
      <c r="AD631" s="19">
        <v>547250</v>
      </c>
      <c r="AE631" s="19">
        <v>554900</v>
      </c>
      <c r="AF631" s="19">
        <v>563550</v>
      </c>
      <c r="AG631" s="19">
        <v>573510</v>
      </c>
      <c r="AH631" s="19">
        <v>584830</v>
      </c>
      <c r="AI631" s="19">
        <v>595520</v>
      </c>
      <c r="AJ631" s="19">
        <v>604260</v>
      </c>
      <c r="AK631" s="19">
        <v>612780</v>
      </c>
      <c r="AL631" s="19">
        <v>620190</v>
      </c>
      <c r="AM631" s="19">
        <v>627410</v>
      </c>
      <c r="AN631" s="19">
        <v>635070</v>
      </c>
      <c r="AO631" s="19">
        <v>642480</v>
      </c>
    </row>
    <row r="632" spans="2:41" x14ac:dyDescent="0.3">
      <c r="B632" s="19">
        <v>18</v>
      </c>
      <c r="C632" s="19" t="s">
        <v>152</v>
      </c>
      <c r="D632" s="19" t="s">
        <v>153</v>
      </c>
      <c r="E632" s="19" t="s">
        <v>45</v>
      </c>
      <c r="F632" s="19">
        <v>3819.3</v>
      </c>
      <c r="G632" s="19">
        <v>8208.2000000000007</v>
      </c>
      <c r="H632" s="19">
        <v>17955</v>
      </c>
      <c r="I632" s="19">
        <v>37813</v>
      </c>
      <c r="J632" s="19">
        <v>67362</v>
      </c>
      <c r="K632" s="19">
        <v>101620</v>
      </c>
      <c r="L632" s="19">
        <v>159290</v>
      </c>
      <c r="M632" s="19">
        <v>222430</v>
      </c>
      <c r="N632" s="19">
        <v>278690</v>
      </c>
      <c r="O632" s="19">
        <v>331060</v>
      </c>
      <c r="P632" s="19">
        <v>363300</v>
      </c>
      <c r="Q632" s="19">
        <v>483370</v>
      </c>
      <c r="R632" s="19">
        <v>645490</v>
      </c>
      <c r="S632" s="19">
        <v>796250</v>
      </c>
      <c r="T632" s="19">
        <v>933160</v>
      </c>
      <c r="U632" s="19">
        <v>1062700</v>
      </c>
      <c r="V632" s="19">
        <v>1192400</v>
      </c>
      <c r="W632" s="19">
        <v>1305300</v>
      </c>
      <c r="X632" s="19">
        <v>1409500</v>
      </c>
      <c r="Y632" s="19">
        <v>1511300</v>
      </c>
      <c r="Z632" s="19">
        <v>1594700</v>
      </c>
      <c r="AA632" s="19">
        <v>1671100</v>
      </c>
      <c r="AB632" s="19">
        <v>1744300</v>
      </c>
      <c r="AC632" s="19">
        <v>1799200</v>
      </c>
      <c r="AD632" s="19">
        <v>1847000</v>
      </c>
      <c r="AE632" s="19">
        <v>1893400</v>
      </c>
      <c r="AF632" s="19">
        <v>1924900</v>
      </c>
      <c r="AG632" s="19">
        <v>1952200</v>
      </c>
      <c r="AH632" s="19">
        <v>1981800</v>
      </c>
      <c r="AI632" s="19">
        <v>2000700</v>
      </c>
      <c r="AJ632" s="19">
        <v>2019000</v>
      </c>
      <c r="AK632" s="19">
        <v>2043000</v>
      </c>
      <c r="AL632" s="19">
        <v>2059200</v>
      </c>
      <c r="AM632" s="19">
        <v>2075600</v>
      </c>
      <c r="AN632" s="19">
        <v>2098400</v>
      </c>
      <c r="AO632" s="19">
        <v>2115400</v>
      </c>
    </row>
    <row r="633" spans="2:41" x14ac:dyDescent="0.3">
      <c r="B633" s="19">
        <v>18</v>
      </c>
      <c r="C633" s="19" t="s">
        <v>152</v>
      </c>
      <c r="D633" s="19" t="s">
        <v>153</v>
      </c>
      <c r="E633" s="19" t="s">
        <v>46</v>
      </c>
      <c r="F633" s="19">
        <v>43936</v>
      </c>
      <c r="G633" s="19">
        <v>89366</v>
      </c>
      <c r="H633" s="19">
        <v>170020</v>
      </c>
      <c r="I633" s="19">
        <v>310540</v>
      </c>
      <c r="J633" s="19">
        <v>466300</v>
      </c>
      <c r="K633" s="19">
        <v>480770</v>
      </c>
      <c r="L633" s="19">
        <v>639020</v>
      </c>
      <c r="M633" s="19">
        <v>839660</v>
      </c>
      <c r="N633" s="19">
        <v>970800</v>
      </c>
      <c r="O633" s="19">
        <v>1126300</v>
      </c>
      <c r="P633" s="19">
        <v>1074300</v>
      </c>
      <c r="Q633" s="19">
        <v>1949000</v>
      </c>
      <c r="R633" s="19">
        <v>3259000</v>
      </c>
      <c r="S633" s="19">
        <v>5022800</v>
      </c>
      <c r="T633" s="19">
        <v>5882200</v>
      </c>
      <c r="U633" s="19">
        <v>6081300</v>
      </c>
      <c r="V633" s="19">
        <v>5969800</v>
      </c>
      <c r="W633" s="19">
        <v>5788200</v>
      </c>
      <c r="X633" s="19">
        <v>5575900</v>
      </c>
      <c r="Y633" s="19">
        <v>5402500</v>
      </c>
      <c r="Z633" s="19">
        <v>5484200</v>
      </c>
      <c r="AA633" s="19">
        <v>5419500</v>
      </c>
      <c r="AB633" s="19">
        <v>5238200</v>
      </c>
      <c r="AC633" s="19">
        <v>5322700</v>
      </c>
      <c r="AD633" s="19">
        <v>5301100</v>
      </c>
      <c r="AE633" s="19">
        <v>5155300</v>
      </c>
      <c r="AF633" s="19">
        <v>5308500</v>
      </c>
      <c r="AG633" s="19">
        <v>5429100</v>
      </c>
      <c r="AH633" s="19">
        <v>5398600</v>
      </c>
      <c r="AI633" s="19">
        <v>5608600</v>
      </c>
      <c r="AJ633" s="19">
        <v>5751100</v>
      </c>
      <c r="AK633" s="19">
        <v>5701200</v>
      </c>
      <c r="AL633" s="19">
        <v>5849000</v>
      </c>
      <c r="AM633" s="19">
        <v>5964400</v>
      </c>
      <c r="AN633" s="19">
        <v>5888800</v>
      </c>
      <c r="AO633" s="19">
        <v>5972600</v>
      </c>
    </row>
    <row r="634" spans="2:41" x14ac:dyDescent="0.3">
      <c r="B634" s="19">
        <v>18</v>
      </c>
      <c r="C634" s="19" t="s">
        <v>152</v>
      </c>
      <c r="D634" s="19" t="s">
        <v>51</v>
      </c>
      <c r="E634" s="19" t="s">
        <v>42</v>
      </c>
      <c r="F634" s="19">
        <v>7208.1</v>
      </c>
      <c r="G634" s="19">
        <v>18657</v>
      </c>
      <c r="H634" s="19">
        <v>40526</v>
      </c>
      <c r="I634" s="19">
        <v>79221</v>
      </c>
      <c r="J634" s="19">
        <v>130880</v>
      </c>
      <c r="K634" s="19">
        <v>196140</v>
      </c>
      <c r="L634" s="19">
        <v>300660</v>
      </c>
      <c r="M634" s="19">
        <v>415100</v>
      </c>
      <c r="N634" s="19">
        <v>535520</v>
      </c>
      <c r="O634" s="19">
        <v>655090</v>
      </c>
      <c r="P634" s="19">
        <v>757930</v>
      </c>
      <c r="Q634" s="19">
        <v>921370</v>
      </c>
      <c r="R634" s="19">
        <v>1127400</v>
      </c>
      <c r="S634" s="19">
        <v>1253400</v>
      </c>
      <c r="T634" s="19">
        <v>1443600</v>
      </c>
      <c r="U634" s="19">
        <v>1616300</v>
      </c>
      <c r="V634" s="19">
        <v>1770000</v>
      </c>
      <c r="W634" s="19">
        <v>1923100</v>
      </c>
      <c r="X634" s="19">
        <v>2063300</v>
      </c>
      <c r="Y634" s="19">
        <v>2189100</v>
      </c>
      <c r="Z634" s="19">
        <v>2301200</v>
      </c>
      <c r="AA634" s="19">
        <v>2410900</v>
      </c>
      <c r="AB634" s="19">
        <v>2517200</v>
      </c>
      <c r="AC634" s="19">
        <v>2609900</v>
      </c>
      <c r="AD634" s="19">
        <v>2700500</v>
      </c>
      <c r="AE634" s="19">
        <v>2758000</v>
      </c>
      <c r="AF634" s="19">
        <v>2797400</v>
      </c>
      <c r="AG634" s="19">
        <v>2831400</v>
      </c>
      <c r="AH634" s="19">
        <v>2859600</v>
      </c>
      <c r="AI634" s="19">
        <v>2882400</v>
      </c>
      <c r="AJ634" s="19">
        <v>2904900</v>
      </c>
      <c r="AK634" s="19">
        <v>2934000</v>
      </c>
      <c r="AL634" s="19">
        <v>2954000</v>
      </c>
      <c r="AM634" s="19">
        <v>2974100</v>
      </c>
      <c r="AN634" s="19">
        <v>3002000</v>
      </c>
      <c r="AO634" s="19">
        <v>3023000</v>
      </c>
    </row>
    <row r="635" spans="2:41" x14ac:dyDescent="0.3">
      <c r="B635" s="19">
        <v>18</v>
      </c>
      <c r="C635" s="19" t="s">
        <v>152</v>
      </c>
      <c r="D635" s="19" t="s">
        <v>51</v>
      </c>
      <c r="E635" s="19" t="s">
        <v>44</v>
      </c>
      <c r="F635" s="19">
        <v>4409.6000000000004</v>
      </c>
      <c r="G635" s="19">
        <v>10783</v>
      </c>
      <c r="H635" s="19">
        <v>19077</v>
      </c>
      <c r="I635" s="19">
        <v>27149</v>
      </c>
      <c r="J635" s="19">
        <v>30419</v>
      </c>
      <c r="K635" s="19">
        <v>29145</v>
      </c>
      <c r="L635" s="19">
        <v>28621</v>
      </c>
      <c r="M635" s="19">
        <v>30934</v>
      </c>
      <c r="N635" s="19">
        <v>38524</v>
      </c>
      <c r="O635" s="19">
        <v>49255</v>
      </c>
      <c r="P635" s="19">
        <v>57902</v>
      </c>
      <c r="Q635" s="19">
        <v>70141</v>
      </c>
      <c r="R635" s="19">
        <v>90412</v>
      </c>
      <c r="S635" s="19">
        <v>312540</v>
      </c>
      <c r="T635" s="19">
        <v>403920</v>
      </c>
      <c r="U635" s="19">
        <v>460120</v>
      </c>
      <c r="V635" s="19">
        <v>477460</v>
      </c>
      <c r="W635" s="19">
        <v>476520</v>
      </c>
      <c r="X635" s="19">
        <v>476610</v>
      </c>
      <c r="Y635" s="19">
        <v>476460</v>
      </c>
      <c r="Z635" s="19">
        <v>478550</v>
      </c>
      <c r="AA635" s="19">
        <v>483160</v>
      </c>
      <c r="AB635" s="19">
        <v>490410</v>
      </c>
      <c r="AC635" s="19">
        <v>497360</v>
      </c>
      <c r="AD635" s="19">
        <v>505110</v>
      </c>
      <c r="AE635" s="19">
        <v>513880</v>
      </c>
      <c r="AF635" s="19">
        <v>523560</v>
      </c>
      <c r="AG635" s="19">
        <v>534270</v>
      </c>
      <c r="AH635" s="19">
        <v>546000</v>
      </c>
      <c r="AI635" s="19">
        <v>556910</v>
      </c>
      <c r="AJ635" s="19">
        <v>565660</v>
      </c>
      <c r="AK635" s="19">
        <v>573940</v>
      </c>
      <c r="AL635" s="19">
        <v>581170</v>
      </c>
      <c r="AM635" s="19">
        <v>588220</v>
      </c>
      <c r="AN635" s="19">
        <v>595590</v>
      </c>
      <c r="AO635" s="19">
        <v>602740</v>
      </c>
    </row>
    <row r="636" spans="2:41" x14ac:dyDescent="0.3">
      <c r="B636" s="19">
        <v>18</v>
      </c>
      <c r="C636" s="19" t="s">
        <v>152</v>
      </c>
      <c r="D636" s="19" t="s">
        <v>51</v>
      </c>
      <c r="E636" s="19" t="s">
        <v>45</v>
      </c>
      <c r="F636" s="19">
        <v>2840.3</v>
      </c>
      <c r="G636" s="19">
        <v>6436.8</v>
      </c>
      <c r="H636" s="19">
        <v>16043</v>
      </c>
      <c r="I636" s="19">
        <v>36019</v>
      </c>
      <c r="J636" s="19">
        <v>66478</v>
      </c>
      <c r="K636" s="19">
        <v>101020</v>
      </c>
      <c r="L636" s="19">
        <v>158970</v>
      </c>
      <c r="M636" s="19">
        <v>222140</v>
      </c>
      <c r="N636" s="19">
        <v>277230</v>
      </c>
      <c r="O636" s="19">
        <v>327390</v>
      </c>
      <c r="P636" s="19">
        <v>356430</v>
      </c>
      <c r="Q636" s="19">
        <v>483040</v>
      </c>
      <c r="R636" s="19">
        <v>645490</v>
      </c>
      <c r="S636" s="19">
        <v>796250</v>
      </c>
      <c r="T636" s="19">
        <v>933160</v>
      </c>
      <c r="U636" s="19">
        <v>1062700</v>
      </c>
      <c r="V636" s="19">
        <v>1192400</v>
      </c>
      <c r="W636" s="19">
        <v>1305300</v>
      </c>
      <c r="X636" s="19">
        <v>1409500</v>
      </c>
      <c r="Y636" s="19">
        <v>1511300</v>
      </c>
      <c r="Z636" s="19">
        <v>1594700</v>
      </c>
      <c r="AA636" s="19">
        <v>1671100</v>
      </c>
      <c r="AB636" s="19">
        <v>1744300</v>
      </c>
      <c r="AC636" s="19">
        <v>1799200</v>
      </c>
      <c r="AD636" s="19">
        <v>1847000</v>
      </c>
      <c r="AE636" s="19">
        <v>1893400</v>
      </c>
      <c r="AF636" s="19">
        <v>1924900</v>
      </c>
      <c r="AG636" s="19">
        <v>1952200</v>
      </c>
      <c r="AH636" s="19">
        <v>1981800</v>
      </c>
      <c r="AI636" s="19">
        <v>2000700</v>
      </c>
      <c r="AJ636" s="19">
        <v>2019000</v>
      </c>
      <c r="AK636" s="19">
        <v>2043000</v>
      </c>
      <c r="AL636" s="19">
        <v>2059200</v>
      </c>
      <c r="AM636" s="19">
        <v>2075600</v>
      </c>
      <c r="AN636" s="19">
        <v>2098400</v>
      </c>
      <c r="AO636" s="19">
        <v>2115400</v>
      </c>
    </row>
    <row r="637" spans="2:41" x14ac:dyDescent="0.3">
      <c r="B637" s="19">
        <v>18</v>
      </c>
      <c r="C637" s="19" t="s">
        <v>152</v>
      </c>
      <c r="D637" s="19" t="s">
        <v>51</v>
      </c>
      <c r="E637" s="19" t="s">
        <v>46</v>
      </c>
      <c r="F637" s="19">
        <v>36922</v>
      </c>
      <c r="G637" s="19">
        <v>75505</v>
      </c>
      <c r="H637" s="19">
        <v>140080</v>
      </c>
      <c r="I637" s="19">
        <v>248450</v>
      </c>
      <c r="J637" s="19">
        <v>362990</v>
      </c>
      <c r="K637" s="19">
        <v>365580</v>
      </c>
      <c r="L637" s="19">
        <v>483540</v>
      </c>
      <c r="M637" s="19">
        <v>640920</v>
      </c>
      <c r="N637" s="19">
        <v>746580</v>
      </c>
      <c r="O637" s="19">
        <v>874280</v>
      </c>
      <c r="P637" s="19">
        <v>839870</v>
      </c>
      <c r="Q637" s="19">
        <v>1525600</v>
      </c>
      <c r="R637" s="19">
        <v>2611600</v>
      </c>
      <c r="S637" s="19">
        <v>4147300</v>
      </c>
      <c r="T637" s="19">
        <v>4974800</v>
      </c>
      <c r="U637" s="19">
        <v>5300700</v>
      </c>
      <c r="V637" s="19">
        <v>5319000</v>
      </c>
      <c r="W637" s="19">
        <v>5229200</v>
      </c>
      <c r="X637" s="19">
        <v>5077000</v>
      </c>
      <c r="Y637" s="19">
        <v>4922800</v>
      </c>
      <c r="Z637" s="19">
        <v>5003100</v>
      </c>
      <c r="AA637" s="19">
        <v>4949800</v>
      </c>
      <c r="AB637" s="19">
        <v>4788400</v>
      </c>
      <c r="AC637" s="19">
        <v>4869600</v>
      </c>
      <c r="AD637" s="19">
        <v>4853400</v>
      </c>
      <c r="AE637" s="19">
        <v>4723300</v>
      </c>
      <c r="AF637" s="19">
        <v>4866200</v>
      </c>
      <c r="AG637" s="19">
        <v>4979200</v>
      </c>
      <c r="AH637" s="19">
        <v>4953500</v>
      </c>
      <c r="AI637" s="19">
        <v>5147500</v>
      </c>
      <c r="AJ637" s="19">
        <v>5278400</v>
      </c>
      <c r="AK637" s="19">
        <v>5232700</v>
      </c>
      <c r="AL637" s="19">
        <v>5367600</v>
      </c>
      <c r="AM637" s="19">
        <v>5472700</v>
      </c>
      <c r="AN637" s="19">
        <v>5403200</v>
      </c>
      <c r="AO637" s="19">
        <v>5479300</v>
      </c>
    </row>
    <row r="638" spans="2:41" x14ac:dyDescent="0.3">
      <c r="B638" s="19">
        <v>18</v>
      </c>
      <c r="C638" s="19" t="s">
        <v>152</v>
      </c>
      <c r="D638" s="19" t="s">
        <v>52</v>
      </c>
      <c r="E638" s="19" t="s">
        <v>42</v>
      </c>
      <c r="F638" s="19">
        <v>4467.1000000000004</v>
      </c>
      <c r="G638" s="19">
        <v>10759</v>
      </c>
      <c r="H638" s="19">
        <v>23286</v>
      </c>
      <c r="I638" s="19">
        <v>44844</v>
      </c>
      <c r="J638" s="19">
        <v>74135</v>
      </c>
      <c r="K638" s="19">
        <v>114140</v>
      </c>
      <c r="L638" s="19">
        <v>181900</v>
      </c>
      <c r="M638" s="19">
        <v>256200</v>
      </c>
      <c r="N638" s="19">
        <v>335380</v>
      </c>
      <c r="O638" s="19">
        <v>411220</v>
      </c>
      <c r="P638" s="19">
        <v>487020</v>
      </c>
      <c r="Q638" s="19">
        <v>595060</v>
      </c>
      <c r="R638" s="19">
        <v>711340</v>
      </c>
      <c r="S638" s="19">
        <v>815000</v>
      </c>
      <c r="T638" s="19">
        <v>931070</v>
      </c>
      <c r="U638" s="19">
        <v>1044400</v>
      </c>
      <c r="V638" s="19">
        <v>1155200</v>
      </c>
      <c r="W638" s="19">
        <v>1276700</v>
      </c>
      <c r="X638" s="19">
        <v>1390100</v>
      </c>
      <c r="Y638" s="19">
        <v>1483900</v>
      </c>
      <c r="Z638" s="19">
        <v>1571600</v>
      </c>
      <c r="AA638" s="19">
        <v>1658900</v>
      </c>
      <c r="AB638" s="19">
        <v>1737700</v>
      </c>
      <c r="AC638" s="19">
        <v>1810400</v>
      </c>
      <c r="AD638" s="19">
        <v>1878800</v>
      </c>
      <c r="AE638" s="19">
        <v>1921900</v>
      </c>
      <c r="AF638" s="19">
        <v>1950600</v>
      </c>
      <c r="AG638" s="19">
        <v>1974800</v>
      </c>
      <c r="AH638" s="19">
        <v>1998600</v>
      </c>
      <c r="AI638" s="19">
        <v>2013400</v>
      </c>
      <c r="AJ638" s="19">
        <v>2028800</v>
      </c>
      <c r="AK638" s="19">
        <v>2048900</v>
      </c>
      <c r="AL638" s="19">
        <v>2063100</v>
      </c>
      <c r="AM638" s="19">
        <v>2077400</v>
      </c>
      <c r="AN638" s="19">
        <v>2097100</v>
      </c>
      <c r="AO638" s="19">
        <v>2112100</v>
      </c>
    </row>
    <row r="639" spans="2:41" x14ac:dyDescent="0.3">
      <c r="B639" s="19">
        <v>18</v>
      </c>
      <c r="C639" s="19" t="s">
        <v>152</v>
      </c>
      <c r="D639" s="19" t="s">
        <v>52</v>
      </c>
      <c r="E639" s="19" t="s">
        <v>44</v>
      </c>
      <c r="F639" s="19">
        <v>2626.6</v>
      </c>
      <c r="G639" s="19">
        <v>6008.5</v>
      </c>
      <c r="H639" s="19">
        <v>10990</v>
      </c>
      <c r="I639" s="19">
        <v>16863</v>
      </c>
      <c r="J639" s="19">
        <v>22467</v>
      </c>
      <c r="K639" s="19">
        <v>25482</v>
      </c>
      <c r="L639" s="19">
        <v>29419</v>
      </c>
      <c r="M639" s="19">
        <v>33282</v>
      </c>
      <c r="N639" s="19">
        <v>39876</v>
      </c>
      <c r="O639" s="19">
        <v>47316</v>
      </c>
      <c r="P639" s="19">
        <v>56978</v>
      </c>
      <c r="Q639" s="19">
        <v>62992</v>
      </c>
      <c r="R639" s="19">
        <v>69383</v>
      </c>
      <c r="S639" s="19">
        <v>71809</v>
      </c>
      <c r="T639" s="19">
        <v>75187</v>
      </c>
      <c r="U639" s="19">
        <v>76504</v>
      </c>
      <c r="V639" s="19">
        <v>77510</v>
      </c>
      <c r="W639" s="19">
        <v>80035</v>
      </c>
      <c r="X639" s="19">
        <v>81627</v>
      </c>
      <c r="Y639" s="19">
        <v>81777</v>
      </c>
      <c r="Z639" s="19">
        <v>81209</v>
      </c>
      <c r="AA639" s="19">
        <v>80611</v>
      </c>
      <c r="AB639" s="19">
        <v>79316</v>
      </c>
      <c r="AC639" s="19">
        <v>77510</v>
      </c>
      <c r="AD639" s="19">
        <v>75537</v>
      </c>
      <c r="AE639" s="19">
        <v>75269</v>
      </c>
      <c r="AF639" s="19">
        <v>74890</v>
      </c>
      <c r="AG639" s="19">
        <v>74524</v>
      </c>
      <c r="AH639" s="19">
        <v>74246</v>
      </c>
      <c r="AI639" s="19">
        <v>73942</v>
      </c>
      <c r="AJ639" s="19">
        <v>73889</v>
      </c>
      <c r="AK639" s="19">
        <v>74026</v>
      </c>
      <c r="AL639" s="19">
        <v>74160</v>
      </c>
      <c r="AM639" s="19">
        <v>74340</v>
      </c>
      <c r="AN639" s="19">
        <v>74603</v>
      </c>
      <c r="AO639" s="19">
        <v>74791</v>
      </c>
    </row>
    <row r="640" spans="2:41" x14ac:dyDescent="0.3">
      <c r="B640" s="19">
        <v>18</v>
      </c>
      <c r="C640" s="19" t="s">
        <v>152</v>
      </c>
      <c r="D640" s="19" t="s">
        <v>52</v>
      </c>
      <c r="E640" s="19" t="s">
        <v>45</v>
      </c>
      <c r="F640" s="19">
        <v>2060.5</v>
      </c>
      <c r="G640" s="19">
        <v>5057.3999999999996</v>
      </c>
      <c r="H640" s="19">
        <v>12821</v>
      </c>
      <c r="I640" s="19">
        <v>28068</v>
      </c>
      <c r="J640" s="19">
        <v>49930</v>
      </c>
      <c r="K640" s="19">
        <v>73790</v>
      </c>
      <c r="L640" s="19">
        <v>113830</v>
      </c>
      <c r="M640" s="19">
        <v>158900</v>
      </c>
      <c r="N640" s="19">
        <v>200500</v>
      </c>
      <c r="O640" s="19">
        <v>237720</v>
      </c>
      <c r="P640" s="19">
        <v>264990</v>
      </c>
      <c r="Q640" s="19">
        <v>343980</v>
      </c>
      <c r="R640" s="19">
        <v>430450</v>
      </c>
      <c r="S640" s="19">
        <v>521840</v>
      </c>
      <c r="T640" s="19">
        <v>620720</v>
      </c>
      <c r="U640" s="19">
        <v>718780</v>
      </c>
      <c r="V640" s="19">
        <v>814640</v>
      </c>
      <c r="W640" s="19">
        <v>919130</v>
      </c>
      <c r="X640" s="19">
        <v>1019000</v>
      </c>
      <c r="Y640" s="19">
        <v>1106500</v>
      </c>
      <c r="Z640" s="19">
        <v>1183500</v>
      </c>
      <c r="AA640" s="19">
        <v>1256500</v>
      </c>
      <c r="AB640" s="19">
        <v>1318900</v>
      </c>
      <c r="AC640" s="19">
        <v>1368800</v>
      </c>
      <c r="AD640" s="19">
        <v>1413300</v>
      </c>
      <c r="AE640" s="19">
        <v>1451400</v>
      </c>
      <c r="AF640" s="19">
        <v>1477600</v>
      </c>
      <c r="AG640" s="19">
        <v>1499700</v>
      </c>
      <c r="AH640" s="19">
        <v>1521000</v>
      </c>
      <c r="AI640" s="19">
        <v>1534900</v>
      </c>
      <c r="AJ640" s="19">
        <v>1549100</v>
      </c>
      <c r="AK640" s="19">
        <v>1566700</v>
      </c>
      <c r="AL640" s="19">
        <v>1579600</v>
      </c>
      <c r="AM640" s="19">
        <v>1592600</v>
      </c>
      <c r="AN640" s="19">
        <v>1609800</v>
      </c>
      <c r="AO640" s="19">
        <v>1623300</v>
      </c>
    </row>
    <row r="641" spans="2:41" x14ac:dyDescent="0.3">
      <c r="B641" s="19">
        <v>18</v>
      </c>
      <c r="C641" s="19" t="s">
        <v>152</v>
      </c>
      <c r="D641" s="19" t="s">
        <v>52</v>
      </c>
      <c r="E641" s="19" t="s">
        <v>46</v>
      </c>
      <c r="F641" s="19">
        <v>243.41</v>
      </c>
      <c r="G641" s="19">
        <v>790.36</v>
      </c>
      <c r="H641" s="19">
        <v>2270.5</v>
      </c>
      <c r="I641" s="19">
        <v>5722.2</v>
      </c>
      <c r="J641" s="19">
        <v>11554</v>
      </c>
      <c r="K641" s="19">
        <v>12516</v>
      </c>
      <c r="L641" s="19">
        <v>16126</v>
      </c>
      <c r="M641" s="19">
        <v>20302</v>
      </c>
      <c r="N641" s="19">
        <v>24367</v>
      </c>
      <c r="O641" s="19">
        <v>27672</v>
      </c>
      <c r="P641" s="19">
        <v>31508</v>
      </c>
      <c r="Q641" s="19">
        <v>36138</v>
      </c>
      <c r="R641" s="19">
        <v>40147</v>
      </c>
      <c r="S641" s="19">
        <v>43153</v>
      </c>
      <c r="T641" s="19">
        <v>46181</v>
      </c>
      <c r="U641" s="19">
        <v>49124</v>
      </c>
      <c r="V641" s="19">
        <v>53019</v>
      </c>
      <c r="W641" s="19">
        <v>55879</v>
      </c>
      <c r="X641" s="19">
        <v>57964</v>
      </c>
      <c r="Y641" s="19">
        <v>59024</v>
      </c>
      <c r="Z641" s="19">
        <v>59480</v>
      </c>
      <c r="AA641" s="19">
        <v>59677</v>
      </c>
      <c r="AB641" s="19">
        <v>59071</v>
      </c>
      <c r="AC641" s="19">
        <v>57663</v>
      </c>
      <c r="AD641" s="19">
        <v>55938</v>
      </c>
      <c r="AE641" s="19">
        <v>55899</v>
      </c>
      <c r="AF641" s="19">
        <v>55489</v>
      </c>
      <c r="AG641" s="19">
        <v>54992</v>
      </c>
      <c r="AH641" s="19">
        <v>54466</v>
      </c>
      <c r="AI641" s="19">
        <v>53627</v>
      </c>
      <c r="AJ641" s="19">
        <v>52712</v>
      </c>
      <c r="AK641" s="19">
        <v>51862</v>
      </c>
      <c r="AL641" s="19">
        <v>50789</v>
      </c>
      <c r="AM641" s="19">
        <v>49686</v>
      </c>
      <c r="AN641" s="19">
        <v>48708</v>
      </c>
      <c r="AO641" s="19">
        <v>47606</v>
      </c>
    </row>
    <row r="642" spans="2:41" x14ac:dyDescent="0.3">
      <c r="B642" s="19">
        <v>18</v>
      </c>
      <c r="C642" s="19" t="s">
        <v>152</v>
      </c>
      <c r="D642" s="19" t="s">
        <v>53</v>
      </c>
      <c r="E642" s="19" t="s">
        <v>42</v>
      </c>
      <c r="F642" s="19">
        <v>8270.9</v>
      </c>
      <c r="G642" s="19">
        <v>20920</v>
      </c>
      <c r="H642" s="19">
        <v>46151</v>
      </c>
      <c r="I642" s="19">
        <v>91470</v>
      </c>
      <c r="J642" s="19">
        <v>153840</v>
      </c>
      <c r="K642" s="19">
        <v>231330</v>
      </c>
      <c r="L642" s="19">
        <v>342850</v>
      </c>
      <c r="M642" s="19">
        <v>459550</v>
      </c>
      <c r="N642" s="19">
        <v>585140</v>
      </c>
      <c r="O642" s="19">
        <v>711580</v>
      </c>
      <c r="P642" s="19">
        <v>820630</v>
      </c>
      <c r="Q642" s="19">
        <v>1010700</v>
      </c>
      <c r="R642" s="19">
        <v>1247000</v>
      </c>
      <c r="S642" s="19">
        <v>1355500</v>
      </c>
      <c r="T642" s="19">
        <v>1543300</v>
      </c>
      <c r="U642" s="19">
        <v>1727800</v>
      </c>
      <c r="V642" s="19">
        <v>1892300</v>
      </c>
      <c r="W642" s="19">
        <v>2053700</v>
      </c>
      <c r="X642" s="19">
        <v>2195400</v>
      </c>
      <c r="Y642" s="19">
        <v>2316000</v>
      </c>
      <c r="Z642" s="19">
        <v>2427500</v>
      </c>
      <c r="AA642" s="19">
        <v>2532000</v>
      </c>
      <c r="AB642" s="19">
        <v>2637900</v>
      </c>
      <c r="AC642" s="19">
        <v>2730000</v>
      </c>
      <c r="AD642" s="19">
        <v>2819500</v>
      </c>
      <c r="AE642" s="19">
        <v>2875900</v>
      </c>
      <c r="AF642" s="19">
        <v>2914100</v>
      </c>
      <c r="AG642" s="19">
        <v>2947100</v>
      </c>
      <c r="AH642" s="19">
        <v>2981800</v>
      </c>
      <c r="AI642" s="19">
        <v>3003800</v>
      </c>
      <c r="AJ642" s="19">
        <v>3025900</v>
      </c>
      <c r="AK642" s="19">
        <v>3055100</v>
      </c>
      <c r="AL642" s="19">
        <v>3075200</v>
      </c>
      <c r="AM642" s="19">
        <v>3095700</v>
      </c>
      <c r="AN642" s="19">
        <v>3124300</v>
      </c>
      <c r="AO642" s="19">
        <v>3145800</v>
      </c>
    </row>
    <row r="643" spans="2:41" x14ac:dyDescent="0.3">
      <c r="B643" s="19">
        <v>18</v>
      </c>
      <c r="C643" s="19" t="s">
        <v>152</v>
      </c>
      <c r="D643" s="19" t="s">
        <v>53</v>
      </c>
      <c r="E643" s="19" t="s">
        <v>44</v>
      </c>
      <c r="F643" s="19">
        <v>6529.1</v>
      </c>
      <c r="G643" s="19">
        <v>15248</v>
      </c>
      <c r="H643" s="19">
        <v>26503</v>
      </c>
      <c r="I643" s="19">
        <v>37488</v>
      </c>
      <c r="J643" s="19">
        <v>43468</v>
      </c>
      <c r="K643" s="19">
        <v>45391</v>
      </c>
      <c r="L643" s="19">
        <v>48557</v>
      </c>
      <c r="M643" s="19">
        <v>55039</v>
      </c>
      <c r="N643" s="19">
        <v>67400</v>
      </c>
      <c r="O643" s="19">
        <v>83935</v>
      </c>
      <c r="P643" s="19">
        <v>94526</v>
      </c>
      <c r="Q643" s="19">
        <v>116790</v>
      </c>
      <c r="R643" s="19">
        <v>154420</v>
      </c>
      <c r="S643" s="19">
        <v>387510</v>
      </c>
      <c r="T643" s="19">
        <v>485590</v>
      </c>
      <c r="U643" s="19">
        <v>536460</v>
      </c>
      <c r="V643" s="19">
        <v>545450</v>
      </c>
      <c r="W643" s="19">
        <v>538250</v>
      </c>
      <c r="X643" s="19">
        <v>533180</v>
      </c>
      <c r="Y643" s="19">
        <v>529380</v>
      </c>
      <c r="Z643" s="19">
        <v>528680</v>
      </c>
      <c r="AA643" s="19">
        <v>530740</v>
      </c>
      <c r="AB643" s="19">
        <v>536120</v>
      </c>
      <c r="AC643" s="19">
        <v>540990</v>
      </c>
      <c r="AD643" s="19">
        <v>547250</v>
      </c>
      <c r="AE643" s="19">
        <v>554900</v>
      </c>
      <c r="AF643" s="19">
        <v>563550</v>
      </c>
      <c r="AG643" s="19">
        <v>573510</v>
      </c>
      <c r="AH643" s="19">
        <v>584830</v>
      </c>
      <c r="AI643" s="19">
        <v>595520</v>
      </c>
      <c r="AJ643" s="19">
        <v>604260</v>
      </c>
      <c r="AK643" s="19">
        <v>612780</v>
      </c>
      <c r="AL643" s="19">
        <v>620190</v>
      </c>
      <c r="AM643" s="19">
        <v>627410</v>
      </c>
      <c r="AN643" s="19">
        <v>635070</v>
      </c>
      <c r="AO643" s="19">
        <v>642480</v>
      </c>
    </row>
    <row r="644" spans="2:41" x14ac:dyDescent="0.3">
      <c r="B644" s="19">
        <v>18</v>
      </c>
      <c r="C644" s="19" t="s">
        <v>152</v>
      </c>
      <c r="D644" s="19" t="s">
        <v>53</v>
      </c>
      <c r="E644" s="19" t="s">
        <v>45</v>
      </c>
      <c r="F644" s="19">
        <v>3819.3</v>
      </c>
      <c r="G644" s="19">
        <v>8208.2000000000007</v>
      </c>
      <c r="H644" s="19">
        <v>17955</v>
      </c>
      <c r="I644" s="19">
        <v>37813</v>
      </c>
      <c r="J644" s="19">
        <v>67362</v>
      </c>
      <c r="K644" s="19">
        <v>101620</v>
      </c>
      <c r="L644" s="19">
        <v>159290</v>
      </c>
      <c r="M644" s="19">
        <v>222430</v>
      </c>
      <c r="N644" s="19">
        <v>278690</v>
      </c>
      <c r="O644" s="19">
        <v>331060</v>
      </c>
      <c r="P644" s="19">
        <v>363300</v>
      </c>
      <c r="Q644" s="19">
        <v>483370</v>
      </c>
      <c r="R644" s="19">
        <v>645490</v>
      </c>
      <c r="S644" s="19">
        <v>796250</v>
      </c>
      <c r="T644" s="19">
        <v>933160</v>
      </c>
      <c r="U644" s="19">
        <v>1062700</v>
      </c>
      <c r="V644" s="19">
        <v>1192400</v>
      </c>
      <c r="W644" s="19">
        <v>1305300</v>
      </c>
      <c r="X644" s="19">
        <v>1409500</v>
      </c>
      <c r="Y644" s="19">
        <v>1511300</v>
      </c>
      <c r="Z644" s="19">
        <v>1594700</v>
      </c>
      <c r="AA644" s="19">
        <v>1671100</v>
      </c>
      <c r="AB644" s="19">
        <v>1744300</v>
      </c>
      <c r="AC644" s="19">
        <v>1799200</v>
      </c>
      <c r="AD644" s="19">
        <v>1847000</v>
      </c>
      <c r="AE644" s="19">
        <v>1893400</v>
      </c>
      <c r="AF644" s="19">
        <v>1924900</v>
      </c>
      <c r="AG644" s="19">
        <v>1952200</v>
      </c>
      <c r="AH644" s="19">
        <v>1981800</v>
      </c>
      <c r="AI644" s="19">
        <v>2000700</v>
      </c>
      <c r="AJ644" s="19">
        <v>2019000</v>
      </c>
      <c r="AK644" s="19">
        <v>2043000</v>
      </c>
      <c r="AL644" s="19">
        <v>2059200</v>
      </c>
      <c r="AM644" s="19">
        <v>2075600</v>
      </c>
      <c r="AN644" s="19">
        <v>2098400</v>
      </c>
      <c r="AO644" s="19">
        <v>2115400</v>
      </c>
    </row>
    <row r="645" spans="2:41" x14ac:dyDescent="0.3">
      <c r="B645" s="19">
        <v>18</v>
      </c>
      <c r="C645" s="19" t="s">
        <v>152</v>
      </c>
      <c r="D645" s="19" t="s">
        <v>53</v>
      </c>
      <c r="E645" s="19" t="s">
        <v>46</v>
      </c>
      <c r="F645" s="19">
        <v>43936</v>
      </c>
      <c r="G645" s="19">
        <v>89366</v>
      </c>
      <c r="H645" s="19">
        <v>170020</v>
      </c>
      <c r="I645" s="19">
        <v>310540</v>
      </c>
      <c r="J645" s="19">
        <v>466300</v>
      </c>
      <c r="K645" s="19">
        <v>480770</v>
      </c>
      <c r="L645" s="19">
        <v>639020</v>
      </c>
      <c r="M645" s="19">
        <v>839660</v>
      </c>
      <c r="N645" s="19">
        <v>970800</v>
      </c>
      <c r="O645" s="19">
        <v>1126300</v>
      </c>
      <c r="P645" s="19">
        <v>1074300</v>
      </c>
      <c r="Q645" s="19">
        <v>1949000</v>
      </c>
      <c r="R645" s="19">
        <v>3259000</v>
      </c>
      <c r="S645" s="19">
        <v>5022800</v>
      </c>
      <c r="T645" s="19">
        <v>5882200</v>
      </c>
      <c r="U645" s="19">
        <v>6081300</v>
      </c>
      <c r="V645" s="19">
        <v>5969800</v>
      </c>
      <c r="W645" s="19">
        <v>5788200</v>
      </c>
      <c r="X645" s="19">
        <v>5575900</v>
      </c>
      <c r="Y645" s="19">
        <v>5402500</v>
      </c>
      <c r="Z645" s="19">
        <v>5484200</v>
      </c>
      <c r="AA645" s="19">
        <v>5419500</v>
      </c>
      <c r="AB645" s="19">
        <v>5238200</v>
      </c>
      <c r="AC645" s="19">
        <v>5322700</v>
      </c>
      <c r="AD645" s="19">
        <v>5301100</v>
      </c>
      <c r="AE645" s="19">
        <v>5155300</v>
      </c>
      <c r="AF645" s="19">
        <v>5308500</v>
      </c>
      <c r="AG645" s="19">
        <v>5429100</v>
      </c>
      <c r="AH645" s="19">
        <v>5398600</v>
      </c>
      <c r="AI645" s="19">
        <v>5608600</v>
      </c>
      <c r="AJ645" s="19">
        <v>5751100</v>
      </c>
      <c r="AK645" s="19">
        <v>5701200</v>
      </c>
      <c r="AL645" s="19">
        <v>5849000</v>
      </c>
      <c r="AM645" s="19">
        <v>5964400</v>
      </c>
      <c r="AN645" s="19">
        <v>5888800</v>
      </c>
      <c r="AO645" s="19">
        <v>5972600</v>
      </c>
    </row>
    <row r="646" spans="2:41" x14ac:dyDescent="0.3">
      <c r="B646" s="19">
        <v>18</v>
      </c>
      <c r="C646" s="19" t="s">
        <v>152</v>
      </c>
      <c r="D646" s="19" t="s">
        <v>54</v>
      </c>
      <c r="E646" s="19" t="s">
        <v>42</v>
      </c>
      <c r="F646" s="19">
        <v>5358.7</v>
      </c>
      <c r="G646" s="19">
        <v>12918</v>
      </c>
      <c r="H646" s="19">
        <v>28354</v>
      </c>
      <c r="I646" s="19">
        <v>55229</v>
      </c>
      <c r="J646" s="19">
        <v>92081</v>
      </c>
      <c r="K646" s="19">
        <v>137310</v>
      </c>
      <c r="L646" s="19">
        <v>206290</v>
      </c>
      <c r="M646" s="19">
        <v>281320</v>
      </c>
      <c r="N646" s="19">
        <v>366010</v>
      </c>
      <c r="O646" s="19">
        <v>445930</v>
      </c>
      <c r="P646" s="19">
        <v>525760</v>
      </c>
      <c r="Q646" s="19">
        <v>641850</v>
      </c>
      <c r="R646" s="19">
        <v>766740</v>
      </c>
      <c r="S646" s="19">
        <v>875680</v>
      </c>
      <c r="T646" s="19">
        <v>993210</v>
      </c>
      <c r="U646" s="19">
        <v>1104900</v>
      </c>
      <c r="V646" s="19">
        <v>1222400</v>
      </c>
      <c r="W646" s="19">
        <v>1349000</v>
      </c>
      <c r="X646" s="19">
        <v>1466300</v>
      </c>
      <c r="Y646" s="19">
        <v>1563400</v>
      </c>
      <c r="Z646" s="19">
        <v>1650900</v>
      </c>
      <c r="AA646" s="19">
        <v>1737500</v>
      </c>
      <c r="AB646" s="19">
        <v>1816200</v>
      </c>
      <c r="AC646" s="19">
        <v>1885800</v>
      </c>
      <c r="AD646" s="19">
        <v>1949500</v>
      </c>
      <c r="AE646" s="19">
        <v>1990900</v>
      </c>
      <c r="AF646" s="19">
        <v>2017800</v>
      </c>
      <c r="AG646" s="19">
        <v>2040500</v>
      </c>
      <c r="AH646" s="19">
        <v>2062900</v>
      </c>
      <c r="AI646" s="19">
        <v>2073900</v>
      </c>
      <c r="AJ646" s="19">
        <v>2088900</v>
      </c>
      <c r="AK646" s="19">
        <v>2108700</v>
      </c>
      <c r="AL646" s="19">
        <v>2122800</v>
      </c>
      <c r="AM646" s="19">
        <v>2137000</v>
      </c>
      <c r="AN646" s="19">
        <v>2156700</v>
      </c>
      <c r="AO646" s="19">
        <v>2171800</v>
      </c>
    </row>
    <row r="647" spans="2:41" x14ac:dyDescent="0.3">
      <c r="B647" s="19">
        <v>18</v>
      </c>
      <c r="C647" s="19" t="s">
        <v>152</v>
      </c>
      <c r="D647" s="19" t="s">
        <v>54</v>
      </c>
      <c r="E647" s="19" t="s">
        <v>44</v>
      </c>
      <c r="F647" s="19">
        <v>3291.2</v>
      </c>
      <c r="G647" s="19">
        <v>7351.4</v>
      </c>
      <c r="H647" s="19">
        <v>13735</v>
      </c>
      <c r="I647" s="19">
        <v>22254</v>
      </c>
      <c r="J647" s="19">
        <v>31165</v>
      </c>
      <c r="K647" s="19">
        <v>43401</v>
      </c>
      <c r="L647" s="19">
        <v>53108</v>
      </c>
      <c r="M647" s="19">
        <v>60772</v>
      </c>
      <c r="N647" s="19">
        <v>72598</v>
      </c>
      <c r="O647" s="19">
        <v>86372</v>
      </c>
      <c r="P647" s="19">
        <v>104320</v>
      </c>
      <c r="Q647" s="19">
        <v>113250</v>
      </c>
      <c r="R647" s="19">
        <v>122470</v>
      </c>
      <c r="S647" s="19">
        <v>123010</v>
      </c>
      <c r="T647" s="19">
        <v>125010</v>
      </c>
      <c r="U647" s="19">
        <v>125510</v>
      </c>
      <c r="V647" s="19">
        <v>125160</v>
      </c>
      <c r="W647" s="19">
        <v>127420</v>
      </c>
      <c r="X647" s="19">
        <v>127920</v>
      </c>
      <c r="Y647" s="19">
        <v>125650</v>
      </c>
      <c r="Z647" s="19">
        <v>122180</v>
      </c>
      <c r="AA647" s="19">
        <v>118680</v>
      </c>
      <c r="AB647" s="19">
        <v>114490</v>
      </c>
      <c r="AC647" s="19">
        <v>109620</v>
      </c>
      <c r="AD647" s="19">
        <v>104450</v>
      </c>
      <c r="AE647" s="19">
        <v>102350</v>
      </c>
      <c r="AF647" s="19">
        <v>100360</v>
      </c>
      <c r="AG647" s="19">
        <v>98677</v>
      </c>
      <c r="AH647" s="19">
        <v>97380</v>
      </c>
      <c r="AI647" s="19">
        <v>96267</v>
      </c>
      <c r="AJ647" s="19">
        <v>95657</v>
      </c>
      <c r="AK647" s="19">
        <v>95443</v>
      </c>
      <c r="AL647" s="19">
        <v>95377</v>
      </c>
      <c r="AM647" s="19">
        <v>95496</v>
      </c>
      <c r="AN647" s="19">
        <v>95777</v>
      </c>
      <c r="AO647" s="19">
        <v>95981</v>
      </c>
    </row>
    <row r="648" spans="2:41" x14ac:dyDescent="0.3">
      <c r="B648" s="19">
        <v>18</v>
      </c>
      <c r="C648" s="19" t="s">
        <v>152</v>
      </c>
      <c r="D648" s="19" t="s">
        <v>54</v>
      </c>
      <c r="E648" s="19" t="s">
        <v>45</v>
      </c>
      <c r="F648" s="19">
        <v>2060.5</v>
      </c>
      <c r="G648" s="19">
        <v>5057.3999999999996</v>
      </c>
      <c r="H648" s="19">
        <v>12821</v>
      </c>
      <c r="I648" s="19">
        <v>28068</v>
      </c>
      <c r="J648" s="19">
        <v>49930</v>
      </c>
      <c r="K648" s="19">
        <v>73790</v>
      </c>
      <c r="L648" s="19">
        <v>113830</v>
      </c>
      <c r="M648" s="19">
        <v>158900</v>
      </c>
      <c r="N648" s="19">
        <v>200500</v>
      </c>
      <c r="O648" s="19">
        <v>237720</v>
      </c>
      <c r="P648" s="19">
        <v>264990</v>
      </c>
      <c r="Q648" s="19">
        <v>343980</v>
      </c>
      <c r="R648" s="19">
        <v>430450</v>
      </c>
      <c r="S648" s="19">
        <v>521840</v>
      </c>
      <c r="T648" s="19">
        <v>620720</v>
      </c>
      <c r="U648" s="19">
        <v>718780</v>
      </c>
      <c r="V648" s="19">
        <v>814640</v>
      </c>
      <c r="W648" s="19">
        <v>919130</v>
      </c>
      <c r="X648" s="19">
        <v>1019000</v>
      </c>
      <c r="Y648" s="19">
        <v>1106500</v>
      </c>
      <c r="Z648" s="19">
        <v>1183500</v>
      </c>
      <c r="AA648" s="19">
        <v>1256500</v>
      </c>
      <c r="AB648" s="19">
        <v>1318900</v>
      </c>
      <c r="AC648" s="19">
        <v>1368800</v>
      </c>
      <c r="AD648" s="19">
        <v>1413300</v>
      </c>
      <c r="AE648" s="19">
        <v>1451400</v>
      </c>
      <c r="AF648" s="19">
        <v>1477600</v>
      </c>
      <c r="AG648" s="19">
        <v>1499700</v>
      </c>
      <c r="AH648" s="19">
        <v>1521000</v>
      </c>
      <c r="AI648" s="19">
        <v>1534900</v>
      </c>
      <c r="AJ648" s="19">
        <v>1549100</v>
      </c>
      <c r="AK648" s="19">
        <v>1566700</v>
      </c>
      <c r="AL648" s="19">
        <v>1579600</v>
      </c>
      <c r="AM648" s="19">
        <v>1592600</v>
      </c>
      <c r="AN648" s="19">
        <v>1609800</v>
      </c>
      <c r="AO648" s="19">
        <v>1623300</v>
      </c>
    </row>
    <row r="649" spans="2:41" x14ac:dyDescent="0.3">
      <c r="B649" s="19">
        <v>18</v>
      </c>
      <c r="C649" s="19" t="s">
        <v>152</v>
      </c>
      <c r="D649" s="19" t="s">
        <v>54</v>
      </c>
      <c r="E649" s="19" t="s">
        <v>46</v>
      </c>
      <c r="F649" s="19">
        <v>349.81</v>
      </c>
      <c r="G649" s="19">
        <v>1140</v>
      </c>
      <c r="H649" s="19">
        <v>3408.5</v>
      </c>
      <c r="I649" s="19">
        <v>8974.6</v>
      </c>
      <c r="J649" s="19">
        <v>18551</v>
      </c>
      <c r="K649" s="19">
        <v>22055</v>
      </c>
      <c r="L649" s="19">
        <v>28519</v>
      </c>
      <c r="M649" s="19">
        <v>35420</v>
      </c>
      <c r="N649" s="19">
        <v>42890</v>
      </c>
      <c r="O649" s="19">
        <v>49233</v>
      </c>
      <c r="P649" s="19">
        <v>56418</v>
      </c>
      <c r="Q649" s="19">
        <v>64014</v>
      </c>
      <c r="R649" s="19">
        <v>69842</v>
      </c>
      <c r="S649" s="19">
        <v>72856</v>
      </c>
      <c r="T649" s="19">
        <v>75121</v>
      </c>
      <c r="U649" s="19">
        <v>76846</v>
      </c>
      <c r="V649" s="19">
        <v>80827</v>
      </c>
      <c r="W649" s="19">
        <v>83012</v>
      </c>
      <c r="X649" s="19">
        <v>84107</v>
      </c>
      <c r="Y649" s="19">
        <v>83891</v>
      </c>
      <c r="Z649" s="19">
        <v>83107</v>
      </c>
      <c r="AA649" s="19">
        <v>82218</v>
      </c>
      <c r="AB649" s="19">
        <v>80587</v>
      </c>
      <c r="AC649" s="19">
        <v>78249</v>
      </c>
      <c r="AD649" s="19">
        <v>75796</v>
      </c>
      <c r="AE649" s="19">
        <v>75274</v>
      </c>
      <c r="AF649" s="19">
        <v>74432</v>
      </c>
      <c r="AG649" s="19">
        <v>73623</v>
      </c>
      <c r="AH649" s="19">
        <v>72902</v>
      </c>
      <c r="AI649" s="19">
        <v>71853</v>
      </c>
      <c r="AJ649" s="19">
        <v>70779</v>
      </c>
      <c r="AK649" s="19">
        <v>69847</v>
      </c>
      <c r="AL649" s="19">
        <v>68651</v>
      </c>
      <c r="AM649" s="19">
        <v>67440</v>
      </c>
      <c r="AN649" s="19">
        <v>66417</v>
      </c>
      <c r="AO649" s="19">
        <v>65233</v>
      </c>
    </row>
    <row r="650" spans="2:41" x14ac:dyDescent="0.3">
      <c r="B650" s="19">
        <v>19</v>
      </c>
      <c r="C650" s="19" t="s">
        <v>152</v>
      </c>
      <c r="D650" s="19" t="s">
        <v>153</v>
      </c>
      <c r="E650" s="19" t="s">
        <v>42</v>
      </c>
      <c r="F650" s="19">
        <v>19761</v>
      </c>
      <c r="G650" s="19">
        <v>49786</v>
      </c>
      <c r="H650" s="19">
        <v>106410</v>
      </c>
      <c r="I650" s="19">
        <v>201860</v>
      </c>
      <c r="J650" s="19">
        <v>328390</v>
      </c>
      <c r="K650" s="19">
        <v>556060</v>
      </c>
      <c r="L650" s="19">
        <v>872870</v>
      </c>
      <c r="M650" s="19">
        <v>1182000</v>
      </c>
      <c r="N650" s="19">
        <v>1500600</v>
      </c>
      <c r="O650" s="19">
        <v>1809600</v>
      </c>
      <c r="P650" s="19">
        <v>2070600</v>
      </c>
      <c r="Q650" s="19">
        <v>2517500</v>
      </c>
      <c r="R650" s="19">
        <v>3056800</v>
      </c>
      <c r="S650" s="19">
        <v>3407000</v>
      </c>
      <c r="T650" s="19">
        <v>3857600</v>
      </c>
      <c r="U650" s="19">
        <v>4268600</v>
      </c>
      <c r="V650" s="19">
        <v>4633600</v>
      </c>
      <c r="W650" s="19">
        <v>5004700</v>
      </c>
      <c r="X650" s="19">
        <v>5330400</v>
      </c>
      <c r="Y650" s="19">
        <v>5614700</v>
      </c>
      <c r="Z650" s="19">
        <v>5874900</v>
      </c>
      <c r="AA650" s="19">
        <v>6109400</v>
      </c>
      <c r="AB650" s="19">
        <v>6340000</v>
      </c>
      <c r="AC650" s="19">
        <v>6535400</v>
      </c>
      <c r="AD650" s="19">
        <v>6724300</v>
      </c>
      <c r="AE650" s="19">
        <v>6851400</v>
      </c>
      <c r="AF650" s="19">
        <v>6936900</v>
      </c>
      <c r="AG650" s="19">
        <v>7010500</v>
      </c>
      <c r="AH650" s="19">
        <v>7086700</v>
      </c>
      <c r="AI650" s="19">
        <v>7132100</v>
      </c>
      <c r="AJ650" s="19">
        <v>7176600</v>
      </c>
      <c r="AK650" s="19">
        <v>7236400</v>
      </c>
      <c r="AL650" s="19">
        <v>7274300</v>
      </c>
      <c r="AM650" s="19">
        <v>7312400</v>
      </c>
      <c r="AN650" s="19">
        <v>7368600</v>
      </c>
      <c r="AO650" s="19">
        <v>7408800</v>
      </c>
    </row>
    <row r="651" spans="2:41" x14ac:dyDescent="0.3">
      <c r="B651" s="19">
        <v>19</v>
      </c>
      <c r="C651" s="19" t="s">
        <v>152</v>
      </c>
      <c r="D651" s="19" t="s">
        <v>153</v>
      </c>
      <c r="E651" s="19" t="s">
        <v>44</v>
      </c>
      <c r="F651" s="19">
        <v>4841.3</v>
      </c>
      <c r="G651" s="19">
        <v>11278</v>
      </c>
      <c r="H651" s="19">
        <v>19558</v>
      </c>
      <c r="I651" s="19">
        <v>27636</v>
      </c>
      <c r="J651" s="19">
        <v>32022</v>
      </c>
      <c r="K651" s="19">
        <v>33411</v>
      </c>
      <c r="L651" s="19">
        <v>35645</v>
      </c>
      <c r="M651" s="19">
        <v>40278</v>
      </c>
      <c r="N651" s="19">
        <v>49075</v>
      </c>
      <c r="O651" s="19">
        <v>60876</v>
      </c>
      <c r="P651" s="19">
        <v>68295</v>
      </c>
      <c r="Q651" s="19">
        <v>84577</v>
      </c>
      <c r="R651" s="19">
        <v>112210</v>
      </c>
      <c r="S651" s="19">
        <v>283650</v>
      </c>
      <c r="T651" s="19">
        <v>355880</v>
      </c>
      <c r="U651" s="19">
        <v>393450</v>
      </c>
      <c r="V651" s="19">
        <v>400300</v>
      </c>
      <c r="W651" s="19">
        <v>395150</v>
      </c>
      <c r="X651" s="19">
        <v>391560</v>
      </c>
      <c r="Y651" s="19">
        <v>388910</v>
      </c>
      <c r="Z651" s="19">
        <v>388530</v>
      </c>
      <c r="AA651" s="19">
        <v>390170</v>
      </c>
      <c r="AB651" s="19">
        <v>394230</v>
      </c>
      <c r="AC651" s="19">
        <v>397890</v>
      </c>
      <c r="AD651" s="19">
        <v>402560</v>
      </c>
      <c r="AE651" s="19">
        <v>408250</v>
      </c>
      <c r="AF651" s="19">
        <v>414660</v>
      </c>
      <c r="AG651" s="19">
        <v>422010</v>
      </c>
      <c r="AH651" s="19">
        <v>430360</v>
      </c>
      <c r="AI651" s="19">
        <v>438240</v>
      </c>
      <c r="AJ651" s="19">
        <v>444680</v>
      </c>
      <c r="AK651" s="19">
        <v>450950</v>
      </c>
      <c r="AL651" s="19">
        <v>456410</v>
      </c>
      <c r="AM651" s="19">
        <v>461730</v>
      </c>
      <c r="AN651" s="19">
        <v>467360</v>
      </c>
      <c r="AO651" s="19">
        <v>472820</v>
      </c>
    </row>
    <row r="652" spans="2:41" x14ac:dyDescent="0.3">
      <c r="B652" s="19">
        <v>19</v>
      </c>
      <c r="C652" s="19" t="s">
        <v>152</v>
      </c>
      <c r="D652" s="19" t="s">
        <v>153</v>
      </c>
      <c r="E652" s="19" t="s">
        <v>45</v>
      </c>
      <c r="F652" s="19">
        <v>3267.9</v>
      </c>
      <c r="G652" s="19">
        <v>7023.2</v>
      </c>
      <c r="H652" s="19">
        <v>15363</v>
      </c>
      <c r="I652" s="19">
        <v>32354</v>
      </c>
      <c r="J652" s="19">
        <v>57636</v>
      </c>
      <c r="K652" s="19">
        <v>86950</v>
      </c>
      <c r="L652" s="19">
        <v>136290</v>
      </c>
      <c r="M652" s="19">
        <v>190320</v>
      </c>
      <c r="N652" s="19">
        <v>238450</v>
      </c>
      <c r="O652" s="19">
        <v>283270</v>
      </c>
      <c r="P652" s="19">
        <v>310850</v>
      </c>
      <c r="Q652" s="19">
        <v>413580</v>
      </c>
      <c r="R652" s="19">
        <v>552300</v>
      </c>
      <c r="S652" s="19">
        <v>681290</v>
      </c>
      <c r="T652" s="19">
        <v>798430</v>
      </c>
      <c r="U652" s="19">
        <v>909270</v>
      </c>
      <c r="V652" s="19">
        <v>1020200</v>
      </c>
      <c r="W652" s="19">
        <v>1116800</v>
      </c>
      <c r="X652" s="19">
        <v>1206000</v>
      </c>
      <c r="Y652" s="19">
        <v>1293100</v>
      </c>
      <c r="Z652" s="19">
        <v>1364400</v>
      </c>
      <c r="AA652" s="19">
        <v>1429800</v>
      </c>
      <c r="AB652" s="19">
        <v>1492500</v>
      </c>
      <c r="AC652" s="19">
        <v>1539400</v>
      </c>
      <c r="AD652" s="19">
        <v>1580400</v>
      </c>
      <c r="AE652" s="19">
        <v>1620100</v>
      </c>
      <c r="AF652" s="19">
        <v>1647000</v>
      </c>
      <c r="AG652" s="19">
        <v>1670400</v>
      </c>
      <c r="AH652" s="19">
        <v>1695700</v>
      </c>
      <c r="AI652" s="19">
        <v>1711800</v>
      </c>
      <c r="AJ652" s="19">
        <v>1727500</v>
      </c>
      <c r="AK652" s="19">
        <v>1748100</v>
      </c>
      <c r="AL652" s="19">
        <v>1761900</v>
      </c>
      <c r="AM652" s="19">
        <v>1776000</v>
      </c>
      <c r="AN652" s="19">
        <v>1795500</v>
      </c>
      <c r="AO652" s="19">
        <v>1810000</v>
      </c>
    </row>
    <row r="653" spans="2:41" x14ac:dyDescent="0.3">
      <c r="B653" s="19">
        <v>19</v>
      </c>
      <c r="C653" s="19" t="s">
        <v>152</v>
      </c>
      <c r="D653" s="19" t="s">
        <v>153</v>
      </c>
      <c r="E653" s="19" t="s">
        <v>46</v>
      </c>
      <c r="F653" s="19">
        <v>41772</v>
      </c>
      <c r="G653" s="19">
        <v>84237</v>
      </c>
      <c r="H653" s="19">
        <v>158370</v>
      </c>
      <c r="I653" s="19">
        <v>285660</v>
      </c>
      <c r="J653" s="19">
        <v>423850</v>
      </c>
      <c r="K653" s="19">
        <v>435320</v>
      </c>
      <c r="L653" s="19">
        <v>587660</v>
      </c>
      <c r="M653" s="19">
        <v>782700</v>
      </c>
      <c r="N653" s="19">
        <v>911740</v>
      </c>
      <c r="O653" s="19">
        <v>1067700</v>
      </c>
      <c r="P653" s="19">
        <v>1017900</v>
      </c>
      <c r="Q653" s="19">
        <v>1885700</v>
      </c>
      <c r="R653" s="19">
        <v>3186600</v>
      </c>
      <c r="S653" s="19">
        <v>4785200</v>
      </c>
      <c r="T653" s="19">
        <v>5680600</v>
      </c>
      <c r="U653" s="19">
        <v>5885400</v>
      </c>
      <c r="V653" s="19">
        <v>5745000</v>
      </c>
      <c r="W653" s="19">
        <v>5563400</v>
      </c>
      <c r="X653" s="19">
        <v>5364500</v>
      </c>
      <c r="Y653" s="19">
        <v>5196200</v>
      </c>
      <c r="Z653" s="19">
        <v>5284100</v>
      </c>
      <c r="AA653" s="19">
        <v>5238900</v>
      </c>
      <c r="AB653" s="19">
        <v>5070400</v>
      </c>
      <c r="AC653" s="19">
        <v>5162400</v>
      </c>
      <c r="AD653" s="19">
        <v>5153500</v>
      </c>
      <c r="AE653" s="19">
        <v>5017300</v>
      </c>
      <c r="AF653" s="19">
        <v>5169500</v>
      </c>
      <c r="AG653" s="19">
        <v>5289900</v>
      </c>
      <c r="AH653" s="19">
        <v>5261100</v>
      </c>
      <c r="AI653" s="19">
        <v>5466000</v>
      </c>
      <c r="AJ653" s="19">
        <v>5605400</v>
      </c>
      <c r="AK653" s="19">
        <v>5557200</v>
      </c>
      <c r="AL653" s="19">
        <v>5701200</v>
      </c>
      <c r="AM653" s="19">
        <v>5813700</v>
      </c>
      <c r="AN653" s="19">
        <v>5740500</v>
      </c>
      <c r="AO653" s="19">
        <v>5822300</v>
      </c>
    </row>
    <row r="654" spans="2:41" x14ac:dyDescent="0.3">
      <c r="B654" s="19">
        <v>19</v>
      </c>
      <c r="C654" s="19" t="s">
        <v>152</v>
      </c>
      <c r="D654" s="19" t="s">
        <v>51</v>
      </c>
      <c r="E654" s="19" t="s">
        <v>42</v>
      </c>
      <c r="F654" s="19">
        <v>18983</v>
      </c>
      <c r="G654" s="19">
        <v>48525</v>
      </c>
      <c r="H654" s="19">
        <v>102840</v>
      </c>
      <c r="I654" s="19">
        <v>193260</v>
      </c>
      <c r="J654" s="19">
        <v>310970</v>
      </c>
      <c r="K654" s="19">
        <v>508890</v>
      </c>
      <c r="L654" s="19">
        <v>765380</v>
      </c>
      <c r="M654" s="19">
        <v>1034400</v>
      </c>
      <c r="N654" s="19">
        <v>1313200</v>
      </c>
      <c r="O654" s="19">
        <v>1585200</v>
      </c>
      <c r="P654" s="19">
        <v>1814500</v>
      </c>
      <c r="Q654" s="19">
        <v>2189600</v>
      </c>
      <c r="R654" s="19">
        <v>2654800</v>
      </c>
      <c r="S654" s="19">
        <v>2960600</v>
      </c>
      <c r="T654" s="19">
        <v>3397100</v>
      </c>
      <c r="U654" s="19">
        <v>3796000</v>
      </c>
      <c r="V654" s="19">
        <v>4157800</v>
      </c>
      <c r="W654" s="19">
        <v>4525800</v>
      </c>
      <c r="X654" s="19">
        <v>4864500</v>
      </c>
      <c r="Y654" s="19">
        <v>5164000</v>
      </c>
      <c r="Z654" s="19">
        <v>5428600</v>
      </c>
      <c r="AA654" s="19">
        <v>5682900</v>
      </c>
      <c r="AB654" s="19">
        <v>5922300</v>
      </c>
      <c r="AC654" s="19">
        <v>6126300</v>
      </c>
      <c r="AD654" s="19">
        <v>6322700</v>
      </c>
      <c r="AE654" s="19">
        <v>6455400</v>
      </c>
      <c r="AF654" s="19">
        <v>6546800</v>
      </c>
      <c r="AG654" s="19">
        <v>6624600</v>
      </c>
      <c r="AH654" s="19">
        <v>6680400</v>
      </c>
      <c r="AI654" s="19">
        <v>6725900</v>
      </c>
      <c r="AJ654" s="19">
        <v>6769700</v>
      </c>
      <c r="AK654" s="19">
        <v>6827400</v>
      </c>
      <c r="AL654" s="19">
        <v>6864200</v>
      </c>
      <c r="AM654" s="19">
        <v>6900900</v>
      </c>
      <c r="AN654" s="19">
        <v>6954300</v>
      </c>
      <c r="AO654" s="19">
        <v>6992400</v>
      </c>
    </row>
    <row r="655" spans="2:41" x14ac:dyDescent="0.3">
      <c r="B655" s="19">
        <v>19</v>
      </c>
      <c r="C655" s="19" t="s">
        <v>152</v>
      </c>
      <c r="D655" s="19" t="s">
        <v>51</v>
      </c>
      <c r="E655" s="19" t="s">
        <v>44</v>
      </c>
      <c r="F655" s="19">
        <v>3245.2</v>
      </c>
      <c r="G655" s="19">
        <v>7935.4</v>
      </c>
      <c r="H655" s="19">
        <v>14039</v>
      </c>
      <c r="I655" s="19">
        <v>19980</v>
      </c>
      <c r="J655" s="19">
        <v>22389</v>
      </c>
      <c r="K655" s="19">
        <v>21445</v>
      </c>
      <c r="L655" s="19">
        <v>20982</v>
      </c>
      <c r="M655" s="19">
        <v>22598</v>
      </c>
      <c r="N655" s="19">
        <v>27964</v>
      </c>
      <c r="O655" s="19">
        <v>35590</v>
      </c>
      <c r="P655" s="19">
        <v>41709</v>
      </c>
      <c r="Q655" s="19">
        <v>50685</v>
      </c>
      <c r="R655" s="19">
        <v>65623</v>
      </c>
      <c r="S655" s="19">
        <v>229010</v>
      </c>
      <c r="T655" s="19">
        <v>296340</v>
      </c>
      <c r="U655" s="19">
        <v>337790</v>
      </c>
      <c r="V655" s="19">
        <v>350680</v>
      </c>
      <c r="W655" s="19">
        <v>350080</v>
      </c>
      <c r="X655" s="19">
        <v>350230</v>
      </c>
      <c r="Y655" s="19">
        <v>350220</v>
      </c>
      <c r="Z655" s="19">
        <v>351840</v>
      </c>
      <c r="AA655" s="19">
        <v>355300</v>
      </c>
      <c r="AB655" s="19">
        <v>360700</v>
      </c>
      <c r="AC655" s="19">
        <v>365870</v>
      </c>
      <c r="AD655" s="19">
        <v>371620</v>
      </c>
      <c r="AE655" s="19">
        <v>378100</v>
      </c>
      <c r="AF655" s="19">
        <v>385250</v>
      </c>
      <c r="AG655" s="19">
        <v>393150</v>
      </c>
      <c r="AH655" s="19">
        <v>401800</v>
      </c>
      <c r="AI655" s="19">
        <v>409840</v>
      </c>
      <c r="AJ655" s="19">
        <v>416280</v>
      </c>
      <c r="AK655" s="19">
        <v>422380</v>
      </c>
      <c r="AL655" s="19">
        <v>427700</v>
      </c>
      <c r="AM655" s="19">
        <v>432880</v>
      </c>
      <c r="AN655" s="19">
        <v>438310</v>
      </c>
      <c r="AO655" s="19">
        <v>443570</v>
      </c>
    </row>
    <row r="656" spans="2:41" x14ac:dyDescent="0.3">
      <c r="B656" s="19">
        <v>19</v>
      </c>
      <c r="C656" s="19" t="s">
        <v>152</v>
      </c>
      <c r="D656" s="19" t="s">
        <v>51</v>
      </c>
      <c r="E656" s="19" t="s">
        <v>45</v>
      </c>
      <c r="F656" s="19">
        <v>2430.3000000000002</v>
      </c>
      <c r="G656" s="19">
        <v>5507.5</v>
      </c>
      <c r="H656" s="19">
        <v>13727</v>
      </c>
      <c r="I656" s="19">
        <v>30819</v>
      </c>
      <c r="J656" s="19">
        <v>56881</v>
      </c>
      <c r="K656" s="19">
        <v>86439</v>
      </c>
      <c r="L656" s="19">
        <v>136020</v>
      </c>
      <c r="M656" s="19">
        <v>190070</v>
      </c>
      <c r="N656" s="19">
        <v>237200</v>
      </c>
      <c r="O656" s="19">
        <v>280120</v>
      </c>
      <c r="P656" s="19">
        <v>304970</v>
      </c>
      <c r="Q656" s="19">
        <v>413300</v>
      </c>
      <c r="R656" s="19">
        <v>552300</v>
      </c>
      <c r="S656" s="19">
        <v>681290</v>
      </c>
      <c r="T656" s="19">
        <v>798430</v>
      </c>
      <c r="U656" s="19">
        <v>909270</v>
      </c>
      <c r="V656" s="19">
        <v>1020200</v>
      </c>
      <c r="W656" s="19">
        <v>1116800</v>
      </c>
      <c r="X656" s="19">
        <v>1206000</v>
      </c>
      <c r="Y656" s="19">
        <v>1293100</v>
      </c>
      <c r="Z656" s="19">
        <v>1364400</v>
      </c>
      <c r="AA656" s="19">
        <v>1429800</v>
      </c>
      <c r="AB656" s="19">
        <v>1492500</v>
      </c>
      <c r="AC656" s="19">
        <v>1539400</v>
      </c>
      <c r="AD656" s="19">
        <v>1580400</v>
      </c>
      <c r="AE656" s="19">
        <v>1620100</v>
      </c>
      <c r="AF656" s="19">
        <v>1647000</v>
      </c>
      <c r="AG656" s="19">
        <v>1670400</v>
      </c>
      <c r="AH656" s="19">
        <v>1695700</v>
      </c>
      <c r="AI656" s="19">
        <v>1711800</v>
      </c>
      <c r="AJ656" s="19">
        <v>1727500</v>
      </c>
      <c r="AK656" s="19">
        <v>1748100</v>
      </c>
      <c r="AL656" s="19">
        <v>1761900</v>
      </c>
      <c r="AM656" s="19">
        <v>1776000</v>
      </c>
      <c r="AN656" s="19">
        <v>1795500</v>
      </c>
      <c r="AO656" s="19">
        <v>1810000</v>
      </c>
    </row>
    <row r="657" spans="2:41" x14ac:dyDescent="0.3">
      <c r="B657" s="19">
        <v>19</v>
      </c>
      <c r="C657" s="19" t="s">
        <v>152</v>
      </c>
      <c r="D657" s="19" t="s">
        <v>51</v>
      </c>
      <c r="E657" s="19" t="s">
        <v>46</v>
      </c>
      <c r="F657" s="19">
        <v>35182</v>
      </c>
      <c r="G657" s="19">
        <v>71384</v>
      </c>
      <c r="H657" s="19">
        <v>130970</v>
      </c>
      <c r="I657" s="19">
        <v>229590</v>
      </c>
      <c r="J657" s="19">
        <v>331870</v>
      </c>
      <c r="K657" s="19">
        <v>334040</v>
      </c>
      <c r="L657" s="19">
        <v>446270</v>
      </c>
      <c r="M657" s="19">
        <v>596880</v>
      </c>
      <c r="N657" s="19">
        <v>699410</v>
      </c>
      <c r="O657" s="19">
        <v>826070</v>
      </c>
      <c r="P657" s="19">
        <v>797460</v>
      </c>
      <c r="Q657" s="19">
        <v>1457000</v>
      </c>
      <c r="R657" s="19">
        <v>2509900</v>
      </c>
      <c r="S657" s="19">
        <v>3881400</v>
      </c>
      <c r="T657" s="19">
        <v>4714100</v>
      </c>
      <c r="U657" s="19">
        <v>5043600</v>
      </c>
      <c r="V657" s="19">
        <v>5049600</v>
      </c>
      <c r="W657" s="19">
        <v>4973800</v>
      </c>
      <c r="X657" s="19">
        <v>4841000</v>
      </c>
      <c r="Y657" s="19">
        <v>4691100</v>
      </c>
      <c r="Z657" s="19">
        <v>4775500</v>
      </c>
      <c r="AA657" s="19">
        <v>4738100</v>
      </c>
      <c r="AB657" s="19">
        <v>4586900</v>
      </c>
      <c r="AC657" s="19">
        <v>4673300</v>
      </c>
      <c r="AD657" s="19">
        <v>4667100</v>
      </c>
      <c r="AE657" s="19">
        <v>4544000</v>
      </c>
      <c r="AF657" s="19">
        <v>4683900</v>
      </c>
      <c r="AG657" s="19">
        <v>4794400</v>
      </c>
      <c r="AH657" s="19">
        <v>4768300</v>
      </c>
      <c r="AI657" s="19">
        <v>4955500</v>
      </c>
      <c r="AJ657" s="19">
        <v>5083000</v>
      </c>
      <c r="AK657" s="19">
        <v>5039100</v>
      </c>
      <c r="AL657" s="19">
        <v>5170900</v>
      </c>
      <c r="AM657" s="19">
        <v>5273700</v>
      </c>
      <c r="AN657" s="19">
        <v>5206900</v>
      </c>
      <c r="AO657" s="19">
        <v>5281700</v>
      </c>
    </row>
    <row r="658" spans="2:41" x14ac:dyDescent="0.3">
      <c r="B658" s="19">
        <v>19</v>
      </c>
      <c r="C658" s="19" t="s">
        <v>152</v>
      </c>
      <c r="D658" s="19" t="s">
        <v>52</v>
      </c>
      <c r="E658" s="19" t="s">
        <v>42</v>
      </c>
      <c r="F658" s="19">
        <v>11607</v>
      </c>
      <c r="G658" s="19">
        <v>28024</v>
      </c>
      <c r="H658" s="19">
        <v>60058</v>
      </c>
      <c r="I658" s="19">
        <v>114170</v>
      </c>
      <c r="J658" s="19">
        <v>186910</v>
      </c>
      <c r="K658" s="19">
        <v>316520</v>
      </c>
      <c r="L658" s="19">
        <v>484920</v>
      </c>
      <c r="M658" s="19">
        <v>663540</v>
      </c>
      <c r="N658" s="19">
        <v>850630</v>
      </c>
      <c r="O658" s="19">
        <v>1024700</v>
      </c>
      <c r="P658" s="19">
        <v>1193900</v>
      </c>
      <c r="Q658" s="19">
        <v>1452300</v>
      </c>
      <c r="R658" s="19">
        <v>1726500</v>
      </c>
      <c r="S658" s="19">
        <v>1972800</v>
      </c>
      <c r="T658" s="19">
        <v>2244700</v>
      </c>
      <c r="U658" s="19">
        <v>2512200</v>
      </c>
      <c r="V658" s="19">
        <v>2778800</v>
      </c>
      <c r="W658" s="19">
        <v>3076000</v>
      </c>
      <c r="X658" s="19">
        <v>3358100</v>
      </c>
      <c r="Y658" s="19">
        <v>3590600</v>
      </c>
      <c r="Z658" s="19">
        <v>3800800</v>
      </c>
      <c r="AA658" s="19">
        <v>4005700</v>
      </c>
      <c r="AB658" s="19">
        <v>4181000</v>
      </c>
      <c r="AC658" s="19">
        <v>4334100</v>
      </c>
      <c r="AD658" s="19">
        <v>4463500</v>
      </c>
      <c r="AE658" s="19">
        <v>4558000</v>
      </c>
      <c r="AF658" s="19">
        <v>4617300</v>
      </c>
      <c r="AG658" s="19">
        <v>4665000</v>
      </c>
      <c r="AH658" s="19">
        <v>4710500</v>
      </c>
      <c r="AI658" s="19">
        <v>4735200</v>
      </c>
      <c r="AJ658" s="19">
        <v>4761400</v>
      </c>
      <c r="AK658" s="19">
        <v>4797900</v>
      </c>
      <c r="AL658" s="19">
        <v>4821100</v>
      </c>
      <c r="AM658" s="19">
        <v>4844500</v>
      </c>
      <c r="AN658" s="19">
        <v>4879400</v>
      </c>
      <c r="AO658" s="19">
        <v>4903900</v>
      </c>
    </row>
    <row r="659" spans="2:41" x14ac:dyDescent="0.3">
      <c r="B659" s="19">
        <v>19</v>
      </c>
      <c r="C659" s="19" t="s">
        <v>152</v>
      </c>
      <c r="D659" s="19" t="s">
        <v>52</v>
      </c>
      <c r="E659" s="19" t="s">
        <v>44</v>
      </c>
      <c r="F659" s="19">
        <v>2132.8000000000002</v>
      </c>
      <c r="G659" s="19">
        <v>4878.8</v>
      </c>
      <c r="H659" s="19">
        <v>8924.2000000000007</v>
      </c>
      <c r="I659" s="19">
        <v>13693</v>
      </c>
      <c r="J659" s="19">
        <v>18243</v>
      </c>
      <c r="K659" s="19">
        <v>20691</v>
      </c>
      <c r="L659" s="19">
        <v>23912</v>
      </c>
      <c r="M659" s="19">
        <v>27088</v>
      </c>
      <c r="N659" s="19">
        <v>32540</v>
      </c>
      <c r="O659" s="19">
        <v>38693</v>
      </c>
      <c r="P659" s="19">
        <v>46692</v>
      </c>
      <c r="Q659" s="19">
        <v>51646</v>
      </c>
      <c r="R659" s="19">
        <v>56900</v>
      </c>
      <c r="S659" s="19">
        <v>58858</v>
      </c>
      <c r="T659" s="19">
        <v>61587</v>
      </c>
      <c r="U659" s="19">
        <v>62612</v>
      </c>
      <c r="V659" s="19">
        <v>63370</v>
      </c>
      <c r="W659" s="19">
        <v>65363</v>
      </c>
      <c r="X659" s="19">
        <v>66595</v>
      </c>
      <c r="Y659" s="19">
        <v>66657</v>
      </c>
      <c r="Z659" s="19">
        <v>66141</v>
      </c>
      <c r="AA659" s="19">
        <v>65608</v>
      </c>
      <c r="AB659" s="19">
        <v>64517</v>
      </c>
      <c r="AC659" s="19">
        <v>63020</v>
      </c>
      <c r="AD659" s="19">
        <v>61395</v>
      </c>
      <c r="AE659" s="19">
        <v>61159</v>
      </c>
      <c r="AF659" s="19">
        <v>60837</v>
      </c>
      <c r="AG659" s="19">
        <v>60531</v>
      </c>
      <c r="AH659" s="19">
        <v>60298</v>
      </c>
      <c r="AI659" s="19">
        <v>60047</v>
      </c>
      <c r="AJ659" s="19">
        <v>60002</v>
      </c>
      <c r="AK659" s="19">
        <v>60112</v>
      </c>
      <c r="AL659" s="19">
        <v>60219</v>
      </c>
      <c r="AM659" s="19">
        <v>60365</v>
      </c>
      <c r="AN659" s="19">
        <v>60578</v>
      </c>
      <c r="AO659" s="19">
        <v>60730</v>
      </c>
    </row>
    <row r="660" spans="2:41" x14ac:dyDescent="0.3">
      <c r="B660" s="19">
        <v>19</v>
      </c>
      <c r="C660" s="19" t="s">
        <v>152</v>
      </c>
      <c r="D660" s="19" t="s">
        <v>52</v>
      </c>
      <c r="E660" s="19" t="s">
        <v>45</v>
      </c>
      <c r="F660" s="19">
        <v>1846.6</v>
      </c>
      <c r="G660" s="19">
        <v>4532.3</v>
      </c>
      <c r="H660" s="19">
        <v>11489</v>
      </c>
      <c r="I660" s="19">
        <v>25154</v>
      </c>
      <c r="J660" s="19">
        <v>44746</v>
      </c>
      <c r="K660" s="19">
        <v>66129</v>
      </c>
      <c r="L660" s="19">
        <v>102010</v>
      </c>
      <c r="M660" s="19">
        <v>142410</v>
      </c>
      <c r="N660" s="19">
        <v>179690</v>
      </c>
      <c r="O660" s="19">
        <v>213040</v>
      </c>
      <c r="P660" s="19">
        <v>237480</v>
      </c>
      <c r="Q660" s="19">
        <v>308270</v>
      </c>
      <c r="R660" s="19">
        <v>385760</v>
      </c>
      <c r="S660" s="19">
        <v>467660</v>
      </c>
      <c r="T660" s="19">
        <v>556270</v>
      </c>
      <c r="U660" s="19">
        <v>644150</v>
      </c>
      <c r="V660" s="19">
        <v>730060</v>
      </c>
      <c r="W660" s="19">
        <v>823700</v>
      </c>
      <c r="X660" s="19">
        <v>913210</v>
      </c>
      <c r="Y660" s="19">
        <v>991600</v>
      </c>
      <c r="Z660" s="19">
        <v>1060600</v>
      </c>
      <c r="AA660" s="19">
        <v>1126100</v>
      </c>
      <c r="AB660" s="19">
        <v>1182000</v>
      </c>
      <c r="AC660" s="19">
        <v>1226700</v>
      </c>
      <c r="AD660" s="19">
        <v>1266600</v>
      </c>
      <c r="AE660" s="19">
        <v>1300700</v>
      </c>
      <c r="AF660" s="19">
        <v>1324200</v>
      </c>
      <c r="AG660" s="19">
        <v>1344000</v>
      </c>
      <c r="AH660" s="19">
        <v>1363000</v>
      </c>
      <c r="AI660" s="19">
        <v>1375500</v>
      </c>
      <c r="AJ660" s="19">
        <v>1388200</v>
      </c>
      <c r="AK660" s="19">
        <v>1404000</v>
      </c>
      <c r="AL660" s="19">
        <v>1415600</v>
      </c>
      <c r="AM660" s="19">
        <v>1427300</v>
      </c>
      <c r="AN660" s="19">
        <v>1442600</v>
      </c>
      <c r="AO660" s="19">
        <v>1454700</v>
      </c>
    </row>
    <row r="661" spans="2:41" x14ac:dyDescent="0.3">
      <c r="B661" s="19">
        <v>19</v>
      </c>
      <c r="C661" s="19" t="s">
        <v>152</v>
      </c>
      <c r="D661" s="19" t="s">
        <v>52</v>
      </c>
      <c r="E661" s="19" t="s">
        <v>46</v>
      </c>
      <c r="F661" s="19">
        <v>192.83</v>
      </c>
      <c r="G661" s="19">
        <v>626.22</v>
      </c>
      <c r="H661" s="19">
        <v>1799.6</v>
      </c>
      <c r="I661" s="19">
        <v>4562.5</v>
      </c>
      <c r="J661" s="19">
        <v>9275.1</v>
      </c>
      <c r="K661" s="19">
        <v>10131</v>
      </c>
      <c r="L661" s="19">
        <v>13160</v>
      </c>
      <c r="M661" s="19">
        <v>16673</v>
      </c>
      <c r="N661" s="19">
        <v>20089</v>
      </c>
      <c r="O661" s="19">
        <v>22877</v>
      </c>
      <c r="P661" s="19">
        <v>26060</v>
      </c>
      <c r="Q661" s="19">
        <v>30123</v>
      </c>
      <c r="R661" s="19">
        <v>33658</v>
      </c>
      <c r="S661" s="19">
        <v>36402</v>
      </c>
      <c r="T661" s="19">
        <v>39145</v>
      </c>
      <c r="U661" s="19">
        <v>41774</v>
      </c>
      <c r="V661" s="19">
        <v>45182</v>
      </c>
      <c r="W661" s="19">
        <v>47736</v>
      </c>
      <c r="X661" s="19">
        <v>49618</v>
      </c>
      <c r="Y661" s="19">
        <v>50605</v>
      </c>
      <c r="Z661" s="19">
        <v>51062</v>
      </c>
      <c r="AA661" s="19">
        <v>51286</v>
      </c>
      <c r="AB661" s="19">
        <v>50811</v>
      </c>
      <c r="AC661" s="19">
        <v>49639</v>
      </c>
      <c r="AD661" s="19">
        <v>48191</v>
      </c>
      <c r="AE661" s="19">
        <v>48158</v>
      </c>
      <c r="AF661" s="19">
        <v>47800</v>
      </c>
      <c r="AG661" s="19">
        <v>47361</v>
      </c>
      <c r="AH661" s="19">
        <v>46895</v>
      </c>
      <c r="AI661" s="19">
        <v>46156</v>
      </c>
      <c r="AJ661" s="19">
        <v>45351</v>
      </c>
      <c r="AK661" s="19">
        <v>44599</v>
      </c>
      <c r="AL661" s="19">
        <v>43657</v>
      </c>
      <c r="AM661" s="19">
        <v>42688</v>
      </c>
      <c r="AN661" s="19">
        <v>41827</v>
      </c>
      <c r="AO661" s="19">
        <v>40860</v>
      </c>
    </row>
    <row r="662" spans="2:41" x14ac:dyDescent="0.3">
      <c r="B662" s="19">
        <v>19</v>
      </c>
      <c r="C662" s="19" t="s">
        <v>152</v>
      </c>
      <c r="D662" s="19" t="s">
        <v>53</v>
      </c>
      <c r="E662" s="19" t="s">
        <v>42</v>
      </c>
      <c r="F662" s="19">
        <v>19761</v>
      </c>
      <c r="G662" s="19">
        <v>49786</v>
      </c>
      <c r="H662" s="19">
        <v>106410</v>
      </c>
      <c r="I662" s="19">
        <v>201860</v>
      </c>
      <c r="J662" s="19">
        <v>328390</v>
      </c>
      <c r="K662" s="19">
        <v>556060</v>
      </c>
      <c r="L662" s="19">
        <v>872870</v>
      </c>
      <c r="M662" s="19">
        <v>1182000</v>
      </c>
      <c r="N662" s="19">
        <v>1500600</v>
      </c>
      <c r="O662" s="19">
        <v>1809600</v>
      </c>
      <c r="P662" s="19">
        <v>2070600</v>
      </c>
      <c r="Q662" s="19">
        <v>2517500</v>
      </c>
      <c r="R662" s="19">
        <v>3056800</v>
      </c>
      <c r="S662" s="19">
        <v>3407000</v>
      </c>
      <c r="T662" s="19">
        <v>3857600</v>
      </c>
      <c r="U662" s="19">
        <v>4268600</v>
      </c>
      <c r="V662" s="19">
        <v>4633600</v>
      </c>
      <c r="W662" s="19">
        <v>5004700</v>
      </c>
      <c r="X662" s="19">
        <v>5330400</v>
      </c>
      <c r="Y662" s="19">
        <v>5614700</v>
      </c>
      <c r="Z662" s="19">
        <v>5874900</v>
      </c>
      <c r="AA662" s="19">
        <v>6109400</v>
      </c>
      <c r="AB662" s="19">
        <v>6340000</v>
      </c>
      <c r="AC662" s="19">
        <v>6535400</v>
      </c>
      <c r="AD662" s="19">
        <v>6724300</v>
      </c>
      <c r="AE662" s="19">
        <v>6851400</v>
      </c>
      <c r="AF662" s="19">
        <v>6936900</v>
      </c>
      <c r="AG662" s="19">
        <v>7010500</v>
      </c>
      <c r="AH662" s="19">
        <v>7086700</v>
      </c>
      <c r="AI662" s="19">
        <v>7132100</v>
      </c>
      <c r="AJ662" s="19">
        <v>7176600</v>
      </c>
      <c r="AK662" s="19">
        <v>7236400</v>
      </c>
      <c r="AL662" s="19">
        <v>7274300</v>
      </c>
      <c r="AM662" s="19">
        <v>7312400</v>
      </c>
      <c r="AN662" s="19">
        <v>7368600</v>
      </c>
      <c r="AO662" s="19">
        <v>7408800</v>
      </c>
    </row>
    <row r="663" spans="2:41" x14ac:dyDescent="0.3">
      <c r="B663" s="19">
        <v>19</v>
      </c>
      <c r="C663" s="19" t="s">
        <v>152</v>
      </c>
      <c r="D663" s="19" t="s">
        <v>53</v>
      </c>
      <c r="E663" s="19" t="s">
        <v>44</v>
      </c>
      <c r="F663" s="19">
        <v>4841.3</v>
      </c>
      <c r="G663" s="19">
        <v>11278</v>
      </c>
      <c r="H663" s="19">
        <v>19558</v>
      </c>
      <c r="I663" s="19">
        <v>27636</v>
      </c>
      <c r="J663" s="19">
        <v>32022</v>
      </c>
      <c r="K663" s="19">
        <v>33411</v>
      </c>
      <c r="L663" s="19">
        <v>35645</v>
      </c>
      <c r="M663" s="19">
        <v>40278</v>
      </c>
      <c r="N663" s="19">
        <v>49075</v>
      </c>
      <c r="O663" s="19">
        <v>60876</v>
      </c>
      <c r="P663" s="19">
        <v>68295</v>
      </c>
      <c r="Q663" s="19">
        <v>84577</v>
      </c>
      <c r="R663" s="19">
        <v>112210</v>
      </c>
      <c r="S663" s="19">
        <v>283650</v>
      </c>
      <c r="T663" s="19">
        <v>355880</v>
      </c>
      <c r="U663" s="19">
        <v>393450</v>
      </c>
      <c r="V663" s="19">
        <v>400300</v>
      </c>
      <c r="W663" s="19">
        <v>395150</v>
      </c>
      <c r="X663" s="19">
        <v>391560</v>
      </c>
      <c r="Y663" s="19">
        <v>388910</v>
      </c>
      <c r="Z663" s="19">
        <v>388530</v>
      </c>
      <c r="AA663" s="19">
        <v>390170</v>
      </c>
      <c r="AB663" s="19">
        <v>394230</v>
      </c>
      <c r="AC663" s="19">
        <v>397890</v>
      </c>
      <c r="AD663" s="19">
        <v>402560</v>
      </c>
      <c r="AE663" s="19">
        <v>408250</v>
      </c>
      <c r="AF663" s="19">
        <v>414660</v>
      </c>
      <c r="AG663" s="19">
        <v>422010</v>
      </c>
      <c r="AH663" s="19">
        <v>430360</v>
      </c>
      <c r="AI663" s="19">
        <v>438240</v>
      </c>
      <c r="AJ663" s="19">
        <v>444680</v>
      </c>
      <c r="AK663" s="19">
        <v>450950</v>
      </c>
      <c r="AL663" s="19">
        <v>456410</v>
      </c>
      <c r="AM663" s="19">
        <v>461730</v>
      </c>
      <c r="AN663" s="19">
        <v>467360</v>
      </c>
      <c r="AO663" s="19">
        <v>472820</v>
      </c>
    </row>
    <row r="664" spans="2:41" x14ac:dyDescent="0.3">
      <c r="B664" s="19">
        <v>19</v>
      </c>
      <c r="C664" s="19" t="s">
        <v>152</v>
      </c>
      <c r="D664" s="19" t="s">
        <v>53</v>
      </c>
      <c r="E664" s="19" t="s">
        <v>45</v>
      </c>
      <c r="F664" s="19">
        <v>3267.9</v>
      </c>
      <c r="G664" s="19">
        <v>7023.2</v>
      </c>
      <c r="H664" s="19">
        <v>15363</v>
      </c>
      <c r="I664" s="19">
        <v>32354</v>
      </c>
      <c r="J664" s="19">
        <v>57636</v>
      </c>
      <c r="K664" s="19">
        <v>86950</v>
      </c>
      <c r="L664" s="19">
        <v>136290</v>
      </c>
      <c r="M664" s="19">
        <v>190320</v>
      </c>
      <c r="N664" s="19">
        <v>238450</v>
      </c>
      <c r="O664" s="19">
        <v>283270</v>
      </c>
      <c r="P664" s="19">
        <v>310850</v>
      </c>
      <c r="Q664" s="19">
        <v>413580</v>
      </c>
      <c r="R664" s="19">
        <v>552300</v>
      </c>
      <c r="S664" s="19">
        <v>681290</v>
      </c>
      <c r="T664" s="19">
        <v>798430</v>
      </c>
      <c r="U664" s="19">
        <v>909270</v>
      </c>
      <c r="V664" s="19">
        <v>1020200</v>
      </c>
      <c r="W664" s="19">
        <v>1116800</v>
      </c>
      <c r="X664" s="19">
        <v>1206000</v>
      </c>
      <c r="Y664" s="19">
        <v>1293100</v>
      </c>
      <c r="Z664" s="19">
        <v>1364400</v>
      </c>
      <c r="AA664" s="19">
        <v>1429800</v>
      </c>
      <c r="AB664" s="19">
        <v>1492500</v>
      </c>
      <c r="AC664" s="19">
        <v>1539400</v>
      </c>
      <c r="AD664" s="19">
        <v>1580400</v>
      </c>
      <c r="AE664" s="19">
        <v>1620100</v>
      </c>
      <c r="AF664" s="19">
        <v>1647000</v>
      </c>
      <c r="AG664" s="19">
        <v>1670400</v>
      </c>
      <c r="AH664" s="19">
        <v>1695700</v>
      </c>
      <c r="AI664" s="19">
        <v>1711800</v>
      </c>
      <c r="AJ664" s="19">
        <v>1727500</v>
      </c>
      <c r="AK664" s="19">
        <v>1748100</v>
      </c>
      <c r="AL664" s="19">
        <v>1761900</v>
      </c>
      <c r="AM664" s="19">
        <v>1776000</v>
      </c>
      <c r="AN664" s="19">
        <v>1795500</v>
      </c>
      <c r="AO664" s="19">
        <v>1810000</v>
      </c>
    </row>
    <row r="665" spans="2:41" x14ac:dyDescent="0.3">
      <c r="B665" s="19">
        <v>19</v>
      </c>
      <c r="C665" s="19" t="s">
        <v>152</v>
      </c>
      <c r="D665" s="19" t="s">
        <v>53</v>
      </c>
      <c r="E665" s="19" t="s">
        <v>46</v>
      </c>
      <c r="F665" s="19">
        <v>41772</v>
      </c>
      <c r="G665" s="19">
        <v>84237</v>
      </c>
      <c r="H665" s="19">
        <v>158370</v>
      </c>
      <c r="I665" s="19">
        <v>285660</v>
      </c>
      <c r="J665" s="19">
        <v>423850</v>
      </c>
      <c r="K665" s="19">
        <v>435320</v>
      </c>
      <c r="L665" s="19">
        <v>587660</v>
      </c>
      <c r="M665" s="19">
        <v>782700</v>
      </c>
      <c r="N665" s="19">
        <v>911740</v>
      </c>
      <c r="O665" s="19">
        <v>1067700</v>
      </c>
      <c r="P665" s="19">
        <v>1017900</v>
      </c>
      <c r="Q665" s="19">
        <v>1885700</v>
      </c>
      <c r="R665" s="19">
        <v>3186600</v>
      </c>
      <c r="S665" s="19">
        <v>4785200</v>
      </c>
      <c r="T665" s="19">
        <v>5680600</v>
      </c>
      <c r="U665" s="19">
        <v>5885400</v>
      </c>
      <c r="V665" s="19">
        <v>5745000</v>
      </c>
      <c r="W665" s="19">
        <v>5563400</v>
      </c>
      <c r="X665" s="19">
        <v>5364500</v>
      </c>
      <c r="Y665" s="19">
        <v>5196200</v>
      </c>
      <c r="Z665" s="19">
        <v>5284100</v>
      </c>
      <c r="AA665" s="19">
        <v>5238900</v>
      </c>
      <c r="AB665" s="19">
        <v>5070400</v>
      </c>
      <c r="AC665" s="19">
        <v>5162400</v>
      </c>
      <c r="AD665" s="19">
        <v>5153500</v>
      </c>
      <c r="AE665" s="19">
        <v>5017300</v>
      </c>
      <c r="AF665" s="19">
        <v>5169500</v>
      </c>
      <c r="AG665" s="19">
        <v>5289900</v>
      </c>
      <c r="AH665" s="19">
        <v>5261100</v>
      </c>
      <c r="AI665" s="19">
        <v>5466000</v>
      </c>
      <c r="AJ665" s="19">
        <v>5605400</v>
      </c>
      <c r="AK665" s="19">
        <v>5557200</v>
      </c>
      <c r="AL665" s="19">
        <v>5701200</v>
      </c>
      <c r="AM665" s="19">
        <v>5813700</v>
      </c>
      <c r="AN665" s="19">
        <v>5740500</v>
      </c>
      <c r="AO665" s="19">
        <v>5822300</v>
      </c>
    </row>
    <row r="666" spans="2:41" x14ac:dyDescent="0.3">
      <c r="B666" s="19">
        <v>19</v>
      </c>
      <c r="C666" s="19" t="s">
        <v>152</v>
      </c>
      <c r="D666" s="19" t="s">
        <v>54</v>
      </c>
      <c r="E666" s="19" t="s">
        <v>42</v>
      </c>
      <c r="F666" s="19">
        <v>12377</v>
      </c>
      <c r="G666" s="19">
        <v>29880</v>
      </c>
      <c r="H666" s="19">
        <v>64275</v>
      </c>
      <c r="I666" s="19">
        <v>122790</v>
      </c>
      <c r="J666" s="19">
        <v>202070</v>
      </c>
      <c r="K666" s="19">
        <v>348160</v>
      </c>
      <c r="L666" s="19">
        <v>555420</v>
      </c>
      <c r="M666" s="19">
        <v>764650</v>
      </c>
      <c r="N666" s="19">
        <v>982470</v>
      </c>
      <c r="O666" s="19">
        <v>1183500</v>
      </c>
      <c r="P666" s="19">
        <v>1375500</v>
      </c>
      <c r="Q666" s="19">
        <v>1675000</v>
      </c>
      <c r="R666" s="19">
        <v>1992900</v>
      </c>
      <c r="S666" s="19">
        <v>2275500</v>
      </c>
      <c r="T666" s="19">
        <v>2570800</v>
      </c>
      <c r="U666" s="19">
        <v>2833200</v>
      </c>
      <c r="V666" s="19">
        <v>3105700</v>
      </c>
      <c r="W666" s="19">
        <v>3403400</v>
      </c>
      <c r="X666" s="19">
        <v>3685900</v>
      </c>
      <c r="Y666" s="19">
        <v>3923500</v>
      </c>
      <c r="Z666" s="19">
        <v>4133100</v>
      </c>
      <c r="AA666" s="19">
        <v>4338500</v>
      </c>
      <c r="AB666" s="19">
        <v>4520800</v>
      </c>
      <c r="AC666" s="19">
        <v>4677800</v>
      </c>
      <c r="AD666" s="19">
        <v>4807400</v>
      </c>
      <c r="AE666" s="19">
        <v>4901200</v>
      </c>
      <c r="AF666" s="19">
        <v>4959100</v>
      </c>
      <c r="AG666" s="19">
        <v>5006300</v>
      </c>
      <c r="AH666" s="19">
        <v>5052500</v>
      </c>
      <c r="AI666" s="19">
        <v>5068200</v>
      </c>
      <c r="AJ666" s="19">
        <v>5094800</v>
      </c>
      <c r="AK666" s="19">
        <v>5133000</v>
      </c>
      <c r="AL666" s="19">
        <v>5157500</v>
      </c>
      <c r="AM666" s="19">
        <v>5182500</v>
      </c>
      <c r="AN666" s="19">
        <v>5220000</v>
      </c>
      <c r="AO666" s="19">
        <v>5246700</v>
      </c>
    </row>
    <row r="667" spans="2:41" x14ac:dyDescent="0.3">
      <c r="B667" s="19">
        <v>19</v>
      </c>
      <c r="C667" s="19" t="s">
        <v>152</v>
      </c>
      <c r="D667" s="19" t="s">
        <v>54</v>
      </c>
      <c r="E667" s="19" t="s">
        <v>44</v>
      </c>
      <c r="F667" s="19">
        <v>2672.4</v>
      </c>
      <c r="G667" s="19">
        <v>5969.3</v>
      </c>
      <c r="H667" s="19">
        <v>11153</v>
      </c>
      <c r="I667" s="19">
        <v>18070</v>
      </c>
      <c r="J667" s="19">
        <v>25306</v>
      </c>
      <c r="K667" s="19">
        <v>35241</v>
      </c>
      <c r="L667" s="19">
        <v>43167</v>
      </c>
      <c r="M667" s="19">
        <v>49460</v>
      </c>
      <c r="N667" s="19">
        <v>59216</v>
      </c>
      <c r="O667" s="19">
        <v>70588</v>
      </c>
      <c r="P667" s="19">
        <v>85425</v>
      </c>
      <c r="Q667" s="19">
        <v>92790</v>
      </c>
      <c r="R667" s="19">
        <v>100380</v>
      </c>
      <c r="S667" s="19">
        <v>100790</v>
      </c>
      <c r="T667" s="19">
        <v>102390</v>
      </c>
      <c r="U667" s="19">
        <v>102720</v>
      </c>
      <c r="V667" s="19">
        <v>102340</v>
      </c>
      <c r="W667" s="19">
        <v>104080</v>
      </c>
      <c r="X667" s="19">
        <v>104380</v>
      </c>
      <c r="Y667" s="19">
        <v>102450</v>
      </c>
      <c r="Z667" s="19">
        <v>99539</v>
      </c>
      <c r="AA667" s="19">
        <v>96617</v>
      </c>
      <c r="AB667" s="19">
        <v>93151</v>
      </c>
      <c r="AC667" s="19">
        <v>89144</v>
      </c>
      <c r="AD667" s="19">
        <v>84910</v>
      </c>
      <c r="AE667" s="19">
        <v>83176</v>
      </c>
      <c r="AF667" s="19">
        <v>81535</v>
      </c>
      <c r="AG667" s="19">
        <v>80154</v>
      </c>
      <c r="AH667" s="19">
        <v>79091</v>
      </c>
      <c r="AI667" s="19">
        <v>78180</v>
      </c>
      <c r="AJ667" s="19">
        <v>77680</v>
      </c>
      <c r="AK667" s="19">
        <v>77504</v>
      </c>
      <c r="AL667" s="19">
        <v>77448</v>
      </c>
      <c r="AM667" s="19">
        <v>77544</v>
      </c>
      <c r="AN667" s="19">
        <v>77771</v>
      </c>
      <c r="AO667" s="19">
        <v>77936</v>
      </c>
    </row>
    <row r="668" spans="2:41" x14ac:dyDescent="0.3">
      <c r="B668" s="19">
        <v>19</v>
      </c>
      <c r="C668" s="19" t="s">
        <v>152</v>
      </c>
      <c r="D668" s="19" t="s">
        <v>54</v>
      </c>
      <c r="E668" s="19" t="s">
        <v>45</v>
      </c>
      <c r="F668" s="19">
        <v>1846.6</v>
      </c>
      <c r="G668" s="19">
        <v>4532.3</v>
      </c>
      <c r="H668" s="19">
        <v>11489</v>
      </c>
      <c r="I668" s="19">
        <v>25154</v>
      </c>
      <c r="J668" s="19">
        <v>44746</v>
      </c>
      <c r="K668" s="19">
        <v>66129</v>
      </c>
      <c r="L668" s="19">
        <v>102010</v>
      </c>
      <c r="M668" s="19">
        <v>142410</v>
      </c>
      <c r="N668" s="19">
        <v>179690</v>
      </c>
      <c r="O668" s="19">
        <v>213040</v>
      </c>
      <c r="P668" s="19">
        <v>237480</v>
      </c>
      <c r="Q668" s="19">
        <v>308270</v>
      </c>
      <c r="R668" s="19">
        <v>385760</v>
      </c>
      <c r="S668" s="19">
        <v>467660</v>
      </c>
      <c r="T668" s="19">
        <v>556270</v>
      </c>
      <c r="U668" s="19">
        <v>644150</v>
      </c>
      <c r="V668" s="19">
        <v>730060</v>
      </c>
      <c r="W668" s="19">
        <v>823700</v>
      </c>
      <c r="X668" s="19">
        <v>913210</v>
      </c>
      <c r="Y668" s="19">
        <v>991600</v>
      </c>
      <c r="Z668" s="19">
        <v>1060600</v>
      </c>
      <c r="AA668" s="19">
        <v>1126100</v>
      </c>
      <c r="AB668" s="19">
        <v>1182000</v>
      </c>
      <c r="AC668" s="19">
        <v>1226700</v>
      </c>
      <c r="AD668" s="19">
        <v>1266600</v>
      </c>
      <c r="AE668" s="19">
        <v>1300700</v>
      </c>
      <c r="AF668" s="19">
        <v>1324200</v>
      </c>
      <c r="AG668" s="19">
        <v>1344000</v>
      </c>
      <c r="AH668" s="19">
        <v>1363000</v>
      </c>
      <c r="AI668" s="19">
        <v>1375500</v>
      </c>
      <c r="AJ668" s="19">
        <v>1388200</v>
      </c>
      <c r="AK668" s="19">
        <v>1404000</v>
      </c>
      <c r="AL668" s="19">
        <v>1415600</v>
      </c>
      <c r="AM668" s="19">
        <v>1427300</v>
      </c>
      <c r="AN668" s="19">
        <v>1442600</v>
      </c>
      <c r="AO668" s="19">
        <v>1454700</v>
      </c>
    </row>
    <row r="669" spans="2:41" x14ac:dyDescent="0.3">
      <c r="B669" s="19">
        <v>19</v>
      </c>
      <c r="C669" s="19" t="s">
        <v>152</v>
      </c>
      <c r="D669" s="19" t="s">
        <v>54</v>
      </c>
      <c r="E669" s="19" t="s">
        <v>46</v>
      </c>
      <c r="F669" s="19">
        <v>277.08</v>
      </c>
      <c r="G669" s="19">
        <v>903.11</v>
      </c>
      <c r="H669" s="19">
        <v>2701.6</v>
      </c>
      <c r="I669" s="19">
        <v>7164.2</v>
      </c>
      <c r="J669" s="19">
        <v>14924</v>
      </c>
      <c r="K669" s="19">
        <v>17877</v>
      </c>
      <c r="L669" s="19">
        <v>23300</v>
      </c>
      <c r="M669" s="19">
        <v>29103</v>
      </c>
      <c r="N669" s="19">
        <v>35367</v>
      </c>
      <c r="O669" s="19">
        <v>40693</v>
      </c>
      <c r="P669" s="19">
        <v>46612</v>
      </c>
      <c r="Q669" s="19">
        <v>53259</v>
      </c>
      <c r="R669" s="19">
        <v>58383</v>
      </c>
      <c r="S669" s="19">
        <v>61214</v>
      </c>
      <c r="T669" s="19">
        <v>63361</v>
      </c>
      <c r="U669" s="19">
        <v>64974</v>
      </c>
      <c r="V669" s="19">
        <v>68476</v>
      </c>
      <c r="W669" s="19">
        <v>70512</v>
      </c>
      <c r="X669" s="19">
        <v>71610</v>
      </c>
      <c r="Y669" s="19">
        <v>71561</v>
      </c>
      <c r="Z669" s="19">
        <v>71008</v>
      </c>
      <c r="AA669" s="19">
        <v>70344</v>
      </c>
      <c r="AB669" s="19">
        <v>69023</v>
      </c>
      <c r="AC669" s="19">
        <v>67078</v>
      </c>
      <c r="AD669" s="19">
        <v>65023</v>
      </c>
      <c r="AE669" s="19">
        <v>64584</v>
      </c>
      <c r="AF669" s="19">
        <v>63859</v>
      </c>
      <c r="AG669" s="19">
        <v>63153</v>
      </c>
      <c r="AH669" s="19">
        <v>62515</v>
      </c>
      <c r="AI669" s="19">
        <v>61591</v>
      </c>
      <c r="AJ669" s="19">
        <v>60641</v>
      </c>
      <c r="AK669" s="19">
        <v>59810</v>
      </c>
      <c r="AL669" s="19">
        <v>58752</v>
      </c>
      <c r="AM669" s="19">
        <v>57680</v>
      </c>
      <c r="AN669" s="19">
        <v>56770</v>
      </c>
      <c r="AO669" s="19">
        <v>55722</v>
      </c>
    </row>
    <row r="670" spans="2:41" x14ac:dyDescent="0.3">
      <c r="B670" s="19">
        <v>20</v>
      </c>
      <c r="C670" s="19" t="s">
        <v>152</v>
      </c>
      <c r="D670" s="19" t="s">
        <v>153</v>
      </c>
      <c r="E670" s="19" t="s">
        <v>42</v>
      </c>
      <c r="F670" s="19">
        <v>33714</v>
      </c>
      <c r="G670" s="19">
        <v>85097</v>
      </c>
      <c r="H670" s="19">
        <v>183920</v>
      </c>
      <c r="I670" s="19">
        <v>351830</v>
      </c>
      <c r="J670" s="19">
        <v>574250</v>
      </c>
      <c r="K670" s="19">
        <v>916460</v>
      </c>
      <c r="L670" s="19">
        <v>1382000</v>
      </c>
      <c r="M670" s="19">
        <v>1837200</v>
      </c>
      <c r="N670" s="19">
        <v>2296500</v>
      </c>
      <c r="O670" s="19">
        <v>2737700</v>
      </c>
      <c r="P670" s="19">
        <v>3095600</v>
      </c>
      <c r="Q670" s="19">
        <v>3786600</v>
      </c>
      <c r="R670" s="19">
        <v>4631300</v>
      </c>
      <c r="S670" s="19">
        <v>5060200</v>
      </c>
      <c r="T670" s="19">
        <v>5721900</v>
      </c>
      <c r="U670" s="19">
        <v>6352700</v>
      </c>
      <c r="V670" s="19">
        <v>6906200</v>
      </c>
      <c r="W670" s="19">
        <v>7463200</v>
      </c>
      <c r="X670" s="19">
        <v>7944900</v>
      </c>
      <c r="Y670" s="19">
        <v>8341500</v>
      </c>
      <c r="Z670" s="19">
        <v>8698600</v>
      </c>
      <c r="AA670" s="19">
        <v>9010900</v>
      </c>
      <c r="AB670" s="19">
        <v>9306300</v>
      </c>
      <c r="AC670" s="19">
        <v>9539700</v>
      </c>
      <c r="AD670" s="19">
        <v>9754600</v>
      </c>
      <c r="AE670" s="19">
        <v>9919800</v>
      </c>
      <c r="AF670" s="19">
        <v>10024000</v>
      </c>
      <c r="AG670" s="19">
        <v>10112000</v>
      </c>
      <c r="AH670" s="19">
        <v>10203000</v>
      </c>
      <c r="AI670" s="19">
        <v>10252000</v>
      </c>
      <c r="AJ670" s="19">
        <v>10300000</v>
      </c>
      <c r="AK670" s="19">
        <v>10370000</v>
      </c>
      <c r="AL670" s="19">
        <v>10410000</v>
      </c>
      <c r="AM670" s="19">
        <v>10450000</v>
      </c>
      <c r="AN670" s="19">
        <v>10515000</v>
      </c>
      <c r="AO670" s="19">
        <v>10558000</v>
      </c>
    </row>
    <row r="671" spans="2:41" x14ac:dyDescent="0.3">
      <c r="B671" s="19">
        <v>20</v>
      </c>
      <c r="C671" s="19" t="s">
        <v>152</v>
      </c>
      <c r="D671" s="19" t="s">
        <v>153</v>
      </c>
      <c r="E671" s="19" t="s">
        <v>44</v>
      </c>
      <c r="F671" s="19">
        <v>3295.3</v>
      </c>
      <c r="G671" s="19">
        <v>7653.2</v>
      </c>
      <c r="H671" s="19">
        <v>13245</v>
      </c>
      <c r="I671" s="19">
        <v>18696</v>
      </c>
      <c r="J671" s="19">
        <v>21649</v>
      </c>
      <c r="K671" s="19">
        <v>22583</v>
      </c>
      <c r="L671" s="19">
        <v>24115</v>
      </c>
      <c r="M671" s="19">
        <v>27284</v>
      </c>
      <c r="N671" s="19">
        <v>33313</v>
      </c>
      <c r="O671" s="19">
        <v>41389</v>
      </c>
      <c r="P671" s="19">
        <v>46507</v>
      </c>
      <c r="Q671" s="19">
        <v>57540</v>
      </c>
      <c r="R671" s="19">
        <v>76231</v>
      </c>
      <c r="S671" s="19">
        <v>192130</v>
      </c>
      <c r="T671" s="19">
        <v>240930</v>
      </c>
      <c r="U671" s="19">
        <v>266290</v>
      </c>
      <c r="V671" s="19">
        <v>270850</v>
      </c>
      <c r="W671" s="19">
        <v>267330</v>
      </c>
      <c r="X671" s="19">
        <v>264860</v>
      </c>
      <c r="Y671" s="19">
        <v>263030</v>
      </c>
      <c r="Z671" s="19">
        <v>262740</v>
      </c>
      <c r="AA671" s="19">
        <v>263810</v>
      </c>
      <c r="AB671" s="19">
        <v>266530</v>
      </c>
      <c r="AC671" s="19">
        <v>268980</v>
      </c>
      <c r="AD671" s="19">
        <v>272120</v>
      </c>
      <c r="AE671" s="19">
        <v>275950</v>
      </c>
      <c r="AF671" s="19">
        <v>280270</v>
      </c>
      <c r="AG671" s="19">
        <v>285230</v>
      </c>
      <c r="AH671" s="19">
        <v>290870</v>
      </c>
      <c r="AI671" s="19">
        <v>296190</v>
      </c>
      <c r="AJ671" s="19">
        <v>300540</v>
      </c>
      <c r="AK671" s="19">
        <v>304780</v>
      </c>
      <c r="AL671" s="19">
        <v>308470</v>
      </c>
      <c r="AM671" s="19">
        <v>312060</v>
      </c>
      <c r="AN671" s="19">
        <v>315870</v>
      </c>
      <c r="AO671" s="19">
        <v>319560</v>
      </c>
    </row>
    <row r="672" spans="2:41" x14ac:dyDescent="0.3">
      <c r="B672" s="19">
        <v>20</v>
      </c>
      <c r="C672" s="19" t="s">
        <v>152</v>
      </c>
      <c r="D672" s="19" t="s">
        <v>153</v>
      </c>
      <c r="E672" s="19" t="s">
        <v>45</v>
      </c>
      <c r="F672" s="19">
        <v>2953.3</v>
      </c>
      <c r="G672" s="19">
        <v>6347</v>
      </c>
      <c r="H672" s="19">
        <v>13884</v>
      </c>
      <c r="I672" s="19">
        <v>29239</v>
      </c>
      <c r="J672" s="19">
        <v>52088</v>
      </c>
      <c r="K672" s="19">
        <v>78579</v>
      </c>
      <c r="L672" s="19">
        <v>123170</v>
      </c>
      <c r="M672" s="19">
        <v>172000</v>
      </c>
      <c r="N672" s="19">
        <v>215490</v>
      </c>
      <c r="O672" s="19">
        <v>256000</v>
      </c>
      <c r="P672" s="19">
        <v>280920</v>
      </c>
      <c r="Q672" s="19">
        <v>373770</v>
      </c>
      <c r="R672" s="19">
        <v>499130</v>
      </c>
      <c r="S672" s="19">
        <v>615700</v>
      </c>
      <c r="T672" s="19">
        <v>721570</v>
      </c>
      <c r="U672" s="19">
        <v>821730</v>
      </c>
      <c r="V672" s="19">
        <v>922000</v>
      </c>
      <c r="W672" s="19">
        <v>1009300</v>
      </c>
      <c r="X672" s="19">
        <v>1089900</v>
      </c>
      <c r="Y672" s="19">
        <v>1168600</v>
      </c>
      <c r="Z672" s="19">
        <v>1233100</v>
      </c>
      <c r="AA672" s="19">
        <v>1292200</v>
      </c>
      <c r="AB672" s="19">
        <v>1348800</v>
      </c>
      <c r="AC672" s="19">
        <v>1391200</v>
      </c>
      <c r="AD672" s="19">
        <v>1428200</v>
      </c>
      <c r="AE672" s="19">
        <v>1464100</v>
      </c>
      <c r="AF672" s="19">
        <v>1488400</v>
      </c>
      <c r="AG672" s="19">
        <v>1509600</v>
      </c>
      <c r="AH672" s="19">
        <v>1532400</v>
      </c>
      <c r="AI672" s="19">
        <v>1547000</v>
      </c>
      <c r="AJ672" s="19">
        <v>1561200</v>
      </c>
      <c r="AK672" s="19">
        <v>1579800</v>
      </c>
      <c r="AL672" s="19">
        <v>1592300</v>
      </c>
      <c r="AM672" s="19">
        <v>1605000</v>
      </c>
      <c r="AN672" s="19">
        <v>1622600</v>
      </c>
      <c r="AO672" s="19">
        <v>1635800</v>
      </c>
    </row>
    <row r="673" spans="2:41" x14ac:dyDescent="0.3">
      <c r="B673" s="19">
        <v>20</v>
      </c>
      <c r="C673" s="19" t="s">
        <v>152</v>
      </c>
      <c r="D673" s="19" t="s">
        <v>153</v>
      </c>
      <c r="E673" s="19" t="s">
        <v>46</v>
      </c>
      <c r="F673" s="19">
        <v>35144</v>
      </c>
      <c r="G673" s="19">
        <v>70001</v>
      </c>
      <c r="H673" s="19">
        <v>129330</v>
      </c>
      <c r="I673" s="19">
        <v>228910</v>
      </c>
      <c r="J673" s="19">
        <v>333150</v>
      </c>
      <c r="K673" s="19">
        <v>339270</v>
      </c>
      <c r="L673" s="19">
        <v>466430</v>
      </c>
      <c r="M673" s="19">
        <v>631290</v>
      </c>
      <c r="N673" s="19">
        <v>739650</v>
      </c>
      <c r="O673" s="19">
        <v>872760</v>
      </c>
      <c r="P673" s="19">
        <v>826930</v>
      </c>
      <c r="Q673" s="19">
        <v>1580200</v>
      </c>
      <c r="R673" s="19">
        <v>2710400</v>
      </c>
      <c r="S673" s="19">
        <v>3953300</v>
      </c>
      <c r="T673" s="19">
        <v>4765100</v>
      </c>
      <c r="U673" s="19">
        <v>4958700</v>
      </c>
      <c r="V673" s="19">
        <v>4819600</v>
      </c>
      <c r="W673" s="19">
        <v>4670500</v>
      </c>
      <c r="X673" s="19">
        <v>4513800</v>
      </c>
      <c r="Y673" s="19">
        <v>4370100</v>
      </c>
      <c r="Z673" s="19">
        <v>4456500</v>
      </c>
      <c r="AA673" s="19">
        <v>4434900</v>
      </c>
      <c r="AB673" s="19">
        <v>4296300</v>
      </c>
      <c r="AC673" s="19">
        <v>4385700</v>
      </c>
      <c r="AD673" s="19">
        <v>4390000</v>
      </c>
      <c r="AE673" s="19">
        <v>4277200</v>
      </c>
      <c r="AF673" s="19">
        <v>4412800</v>
      </c>
      <c r="AG673" s="19">
        <v>4520500</v>
      </c>
      <c r="AH673" s="19">
        <v>4496800</v>
      </c>
      <c r="AI673" s="19">
        <v>4675200</v>
      </c>
      <c r="AJ673" s="19">
        <v>4797200</v>
      </c>
      <c r="AK673" s="19">
        <v>4756200</v>
      </c>
      <c r="AL673" s="19">
        <v>4881900</v>
      </c>
      <c r="AM673" s="19">
        <v>4980200</v>
      </c>
      <c r="AN673" s="19">
        <v>4917800</v>
      </c>
      <c r="AO673" s="19">
        <v>4989700</v>
      </c>
    </row>
    <row r="674" spans="2:41" x14ac:dyDescent="0.3">
      <c r="B674" s="19">
        <v>20</v>
      </c>
      <c r="C674" s="19" t="s">
        <v>152</v>
      </c>
      <c r="D674" s="19" t="s">
        <v>51</v>
      </c>
      <c r="E674" s="19" t="s">
        <v>42</v>
      </c>
      <c r="F674" s="19">
        <v>30945</v>
      </c>
      <c r="G674" s="19">
        <v>79581</v>
      </c>
      <c r="H674" s="19">
        <v>170380</v>
      </c>
      <c r="I674" s="19">
        <v>323380</v>
      </c>
      <c r="J674" s="19">
        <v>522890</v>
      </c>
      <c r="K674" s="19">
        <v>798810</v>
      </c>
      <c r="L674" s="19">
        <v>1160800</v>
      </c>
      <c r="M674" s="19">
        <v>1543100</v>
      </c>
      <c r="N674" s="19">
        <v>1926600</v>
      </c>
      <c r="O674" s="19">
        <v>2295800</v>
      </c>
      <c r="P674" s="19">
        <v>2590400</v>
      </c>
      <c r="Q674" s="19">
        <v>3144900</v>
      </c>
      <c r="R674" s="19">
        <v>3846900</v>
      </c>
      <c r="S674" s="19">
        <v>4210800</v>
      </c>
      <c r="T674" s="19">
        <v>4847000</v>
      </c>
      <c r="U674" s="19">
        <v>5434100</v>
      </c>
      <c r="V674" s="19">
        <v>5947600</v>
      </c>
      <c r="W674" s="19">
        <v>6471300</v>
      </c>
      <c r="X674" s="19">
        <v>6953100</v>
      </c>
      <c r="Y674" s="19">
        <v>7374900</v>
      </c>
      <c r="Z674" s="19">
        <v>7739300</v>
      </c>
      <c r="AA674" s="19">
        <v>8085300</v>
      </c>
      <c r="AB674" s="19">
        <v>8395900</v>
      </c>
      <c r="AC674" s="19">
        <v>8645700</v>
      </c>
      <c r="AD674" s="19">
        <v>8875100</v>
      </c>
      <c r="AE674" s="19">
        <v>9051600</v>
      </c>
      <c r="AF674" s="19">
        <v>9168000</v>
      </c>
      <c r="AG674" s="19">
        <v>9264500</v>
      </c>
      <c r="AH674" s="19">
        <v>9324300</v>
      </c>
      <c r="AI674" s="19">
        <v>9375300</v>
      </c>
      <c r="AJ674" s="19">
        <v>9423800</v>
      </c>
      <c r="AK674" s="19">
        <v>9490000</v>
      </c>
      <c r="AL674" s="19">
        <v>9528300</v>
      </c>
      <c r="AM674" s="19">
        <v>9566000</v>
      </c>
      <c r="AN674" s="19">
        <v>9625200</v>
      </c>
      <c r="AO674" s="19">
        <v>9664400</v>
      </c>
    </row>
    <row r="675" spans="2:41" x14ac:dyDescent="0.3">
      <c r="B675" s="19">
        <v>20</v>
      </c>
      <c r="C675" s="19" t="s">
        <v>152</v>
      </c>
      <c r="D675" s="19" t="s">
        <v>51</v>
      </c>
      <c r="E675" s="19" t="s">
        <v>44</v>
      </c>
      <c r="F675" s="19">
        <v>2193.3000000000002</v>
      </c>
      <c r="G675" s="19">
        <v>5363.2</v>
      </c>
      <c r="H675" s="19">
        <v>9488.6</v>
      </c>
      <c r="I675" s="19">
        <v>13504</v>
      </c>
      <c r="J675" s="19">
        <v>15132</v>
      </c>
      <c r="K675" s="19">
        <v>14495</v>
      </c>
      <c r="L675" s="19">
        <v>14203</v>
      </c>
      <c r="M675" s="19">
        <v>15319</v>
      </c>
      <c r="N675" s="19">
        <v>19006</v>
      </c>
      <c r="O675" s="19">
        <v>24235</v>
      </c>
      <c r="P675" s="19">
        <v>28438</v>
      </c>
      <c r="Q675" s="19">
        <v>34513</v>
      </c>
      <c r="R675" s="19">
        <v>44603</v>
      </c>
      <c r="S675" s="19">
        <v>155050</v>
      </c>
      <c r="T675" s="19">
        <v>200530</v>
      </c>
      <c r="U675" s="19">
        <v>228520</v>
      </c>
      <c r="V675" s="19">
        <v>237200</v>
      </c>
      <c r="W675" s="19">
        <v>236770</v>
      </c>
      <c r="X675" s="19">
        <v>236850</v>
      </c>
      <c r="Y675" s="19">
        <v>236810</v>
      </c>
      <c r="Z675" s="19">
        <v>237880</v>
      </c>
      <c r="AA675" s="19">
        <v>240200</v>
      </c>
      <c r="AB675" s="19">
        <v>243840</v>
      </c>
      <c r="AC675" s="19">
        <v>247320</v>
      </c>
      <c r="AD675" s="19">
        <v>251190</v>
      </c>
      <c r="AE675" s="19">
        <v>255560</v>
      </c>
      <c r="AF675" s="19">
        <v>260390</v>
      </c>
      <c r="AG675" s="19">
        <v>265720</v>
      </c>
      <c r="AH675" s="19">
        <v>271560</v>
      </c>
      <c r="AI675" s="19">
        <v>276990</v>
      </c>
      <c r="AJ675" s="19">
        <v>281340</v>
      </c>
      <c r="AK675" s="19">
        <v>285460</v>
      </c>
      <c r="AL675" s="19">
        <v>289060</v>
      </c>
      <c r="AM675" s="19">
        <v>292570</v>
      </c>
      <c r="AN675" s="19">
        <v>296230</v>
      </c>
      <c r="AO675" s="19">
        <v>299790</v>
      </c>
    </row>
    <row r="676" spans="2:41" x14ac:dyDescent="0.3">
      <c r="B676" s="19">
        <v>20</v>
      </c>
      <c r="C676" s="19" t="s">
        <v>152</v>
      </c>
      <c r="D676" s="19" t="s">
        <v>51</v>
      </c>
      <c r="E676" s="19" t="s">
        <v>45</v>
      </c>
      <c r="F676" s="19">
        <v>2196.3000000000002</v>
      </c>
      <c r="G676" s="19">
        <v>4977.3</v>
      </c>
      <c r="H676" s="19">
        <v>12405</v>
      </c>
      <c r="I676" s="19">
        <v>27852</v>
      </c>
      <c r="J676" s="19">
        <v>51404</v>
      </c>
      <c r="K676" s="19">
        <v>78117</v>
      </c>
      <c r="L676" s="19">
        <v>122920</v>
      </c>
      <c r="M676" s="19">
        <v>171770</v>
      </c>
      <c r="N676" s="19">
        <v>214370</v>
      </c>
      <c r="O676" s="19">
        <v>253160</v>
      </c>
      <c r="P676" s="19">
        <v>275610</v>
      </c>
      <c r="Q676" s="19">
        <v>373510</v>
      </c>
      <c r="R676" s="19">
        <v>499130</v>
      </c>
      <c r="S676" s="19">
        <v>615700</v>
      </c>
      <c r="T676" s="19">
        <v>721570</v>
      </c>
      <c r="U676" s="19">
        <v>821730</v>
      </c>
      <c r="V676" s="19">
        <v>922000</v>
      </c>
      <c r="W676" s="19">
        <v>1009300</v>
      </c>
      <c r="X676" s="19">
        <v>1089900</v>
      </c>
      <c r="Y676" s="19">
        <v>1168600</v>
      </c>
      <c r="Z676" s="19">
        <v>1233100</v>
      </c>
      <c r="AA676" s="19">
        <v>1292200</v>
      </c>
      <c r="AB676" s="19">
        <v>1348800</v>
      </c>
      <c r="AC676" s="19">
        <v>1391200</v>
      </c>
      <c r="AD676" s="19">
        <v>1428200</v>
      </c>
      <c r="AE676" s="19">
        <v>1464100</v>
      </c>
      <c r="AF676" s="19">
        <v>1488400</v>
      </c>
      <c r="AG676" s="19">
        <v>1509600</v>
      </c>
      <c r="AH676" s="19">
        <v>1532400</v>
      </c>
      <c r="AI676" s="19">
        <v>1547000</v>
      </c>
      <c r="AJ676" s="19">
        <v>1561200</v>
      </c>
      <c r="AK676" s="19">
        <v>1579800</v>
      </c>
      <c r="AL676" s="19">
        <v>1592300</v>
      </c>
      <c r="AM676" s="19">
        <v>1605000</v>
      </c>
      <c r="AN676" s="19">
        <v>1622600</v>
      </c>
      <c r="AO676" s="19">
        <v>1635800</v>
      </c>
    </row>
    <row r="677" spans="2:41" x14ac:dyDescent="0.3">
      <c r="B677" s="19">
        <v>20</v>
      </c>
      <c r="C677" s="19" t="s">
        <v>152</v>
      </c>
      <c r="D677" s="19" t="s">
        <v>51</v>
      </c>
      <c r="E677" s="19" t="s">
        <v>46</v>
      </c>
      <c r="F677" s="19">
        <v>29696</v>
      </c>
      <c r="G677" s="19">
        <v>59582</v>
      </c>
      <c r="H677" s="19">
        <v>107560</v>
      </c>
      <c r="I677" s="19">
        <v>185300</v>
      </c>
      <c r="J677" s="19">
        <v>263630</v>
      </c>
      <c r="K677" s="19">
        <v>265100</v>
      </c>
      <c r="L677" s="19">
        <v>359330</v>
      </c>
      <c r="M677" s="19">
        <v>486190</v>
      </c>
      <c r="N677" s="19">
        <v>572180</v>
      </c>
      <c r="O677" s="19">
        <v>680250</v>
      </c>
      <c r="P677" s="19">
        <v>655920</v>
      </c>
      <c r="Q677" s="19">
        <v>1220800</v>
      </c>
      <c r="R677" s="19">
        <v>2125900</v>
      </c>
      <c r="S677" s="19">
        <v>3184300</v>
      </c>
      <c r="T677" s="19">
        <v>3923200</v>
      </c>
      <c r="U677" s="19">
        <v>4219800</v>
      </c>
      <c r="V677" s="19">
        <v>4214200</v>
      </c>
      <c r="W677" s="19">
        <v>4161400</v>
      </c>
      <c r="X677" s="19">
        <v>4062800</v>
      </c>
      <c r="Y677" s="19">
        <v>3933900</v>
      </c>
      <c r="Z677" s="19">
        <v>4015100</v>
      </c>
      <c r="AA677" s="19">
        <v>3997300</v>
      </c>
      <c r="AB677" s="19">
        <v>3871800</v>
      </c>
      <c r="AC677" s="19">
        <v>3954400</v>
      </c>
      <c r="AD677" s="19">
        <v>3959000</v>
      </c>
      <c r="AE677" s="19">
        <v>3856100</v>
      </c>
      <c r="AF677" s="19">
        <v>3979700</v>
      </c>
      <c r="AG677" s="19">
        <v>4077600</v>
      </c>
      <c r="AH677" s="19">
        <v>4055100</v>
      </c>
      <c r="AI677" s="19">
        <v>4217300</v>
      </c>
      <c r="AJ677" s="19">
        <v>4328600</v>
      </c>
      <c r="AK677" s="19">
        <v>4291300</v>
      </c>
      <c r="AL677" s="19">
        <v>4406400</v>
      </c>
      <c r="AM677" s="19">
        <v>4496500</v>
      </c>
      <c r="AN677" s="19">
        <v>4439600</v>
      </c>
      <c r="AO677" s="19">
        <v>4505600</v>
      </c>
    </row>
    <row r="678" spans="2:41" x14ac:dyDescent="0.3">
      <c r="B678" s="19">
        <v>20</v>
      </c>
      <c r="C678" s="19" t="s">
        <v>152</v>
      </c>
      <c r="D678" s="19" t="s">
        <v>52</v>
      </c>
      <c r="E678" s="19" t="s">
        <v>42</v>
      </c>
      <c r="F678" s="19">
        <v>19222</v>
      </c>
      <c r="G678" s="19">
        <v>46389</v>
      </c>
      <c r="H678" s="19">
        <v>100190</v>
      </c>
      <c r="I678" s="19">
        <v>191980</v>
      </c>
      <c r="J678" s="19">
        <v>316070</v>
      </c>
      <c r="K678" s="19">
        <v>492770</v>
      </c>
      <c r="L678" s="19">
        <v>726940</v>
      </c>
      <c r="M678" s="19">
        <v>974720</v>
      </c>
      <c r="N678" s="19">
        <v>1229600</v>
      </c>
      <c r="O678" s="19">
        <v>1463200</v>
      </c>
      <c r="P678" s="19">
        <v>1687700</v>
      </c>
      <c r="Q678" s="19">
        <v>2047900</v>
      </c>
      <c r="R678" s="19">
        <v>2426400</v>
      </c>
      <c r="S678" s="19">
        <v>2768800</v>
      </c>
      <c r="T678" s="19">
        <v>3141400</v>
      </c>
      <c r="U678" s="19">
        <v>3519100</v>
      </c>
      <c r="V678" s="19">
        <v>3901500</v>
      </c>
      <c r="W678" s="19">
        <v>4326600</v>
      </c>
      <c r="X678" s="19">
        <v>4727000</v>
      </c>
      <c r="Y678" s="19">
        <v>5052000</v>
      </c>
      <c r="Z678" s="19">
        <v>5340000</v>
      </c>
      <c r="AA678" s="19">
        <v>5615000</v>
      </c>
      <c r="AB678" s="19">
        <v>5838900</v>
      </c>
      <c r="AC678" s="19">
        <v>6025000</v>
      </c>
      <c r="AD678" s="19">
        <v>6169800</v>
      </c>
      <c r="AE678" s="19">
        <v>6292600</v>
      </c>
      <c r="AF678" s="19">
        <v>6366000</v>
      </c>
      <c r="AG678" s="19">
        <v>6422500</v>
      </c>
      <c r="AH678" s="19">
        <v>6474900</v>
      </c>
      <c r="AI678" s="19">
        <v>6499000</v>
      </c>
      <c r="AJ678" s="19">
        <v>6525300</v>
      </c>
      <c r="AK678" s="19">
        <v>6564900</v>
      </c>
      <c r="AL678" s="19">
        <v>6586800</v>
      </c>
      <c r="AM678" s="19">
        <v>6608800</v>
      </c>
      <c r="AN678" s="19">
        <v>6645800</v>
      </c>
      <c r="AO678" s="19">
        <v>6669000</v>
      </c>
    </row>
    <row r="679" spans="2:41" x14ac:dyDescent="0.3">
      <c r="B679" s="19">
        <v>20</v>
      </c>
      <c r="C679" s="19" t="s">
        <v>152</v>
      </c>
      <c r="D679" s="19" t="s">
        <v>52</v>
      </c>
      <c r="E679" s="19" t="s">
        <v>44</v>
      </c>
      <c r="F679" s="19">
        <v>1689.1</v>
      </c>
      <c r="G679" s="19">
        <v>3863.8</v>
      </c>
      <c r="H679" s="19">
        <v>7067.5</v>
      </c>
      <c r="I679" s="19">
        <v>10844</v>
      </c>
      <c r="J679" s="19">
        <v>14448</v>
      </c>
      <c r="K679" s="19">
        <v>16386</v>
      </c>
      <c r="L679" s="19">
        <v>18901</v>
      </c>
      <c r="M679" s="19">
        <v>21356</v>
      </c>
      <c r="N679" s="19">
        <v>25526</v>
      </c>
      <c r="O679" s="19">
        <v>30230</v>
      </c>
      <c r="P679" s="19">
        <v>36331</v>
      </c>
      <c r="Q679" s="19">
        <v>40147</v>
      </c>
      <c r="R679" s="19">
        <v>44212</v>
      </c>
      <c r="S679" s="19">
        <v>45780</v>
      </c>
      <c r="T679" s="19">
        <v>47962</v>
      </c>
      <c r="U679" s="19">
        <v>48840</v>
      </c>
      <c r="V679" s="19">
        <v>49531</v>
      </c>
      <c r="W679" s="19">
        <v>51195</v>
      </c>
      <c r="X679" s="19">
        <v>52262</v>
      </c>
      <c r="Y679" s="19">
        <v>52402</v>
      </c>
      <c r="Z679" s="19">
        <v>52077</v>
      </c>
      <c r="AA679" s="19">
        <v>51727</v>
      </c>
      <c r="AB679" s="19">
        <v>50922</v>
      </c>
      <c r="AC679" s="19">
        <v>49783</v>
      </c>
      <c r="AD679" s="19">
        <v>48531</v>
      </c>
      <c r="AE679" s="19">
        <v>48373</v>
      </c>
      <c r="AF679" s="19">
        <v>48139</v>
      </c>
      <c r="AG679" s="19">
        <v>47910</v>
      </c>
      <c r="AH679" s="19">
        <v>47735</v>
      </c>
      <c r="AI679" s="19">
        <v>47543</v>
      </c>
      <c r="AJ679" s="19">
        <v>47511</v>
      </c>
      <c r="AK679" s="19">
        <v>47601</v>
      </c>
      <c r="AL679" s="19">
        <v>47687</v>
      </c>
      <c r="AM679" s="19">
        <v>47804</v>
      </c>
      <c r="AN679" s="19">
        <v>47973</v>
      </c>
      <c r="AO679" s="19">
        <v>48094</v>
      </c>
    </row>
    <row r="680" spans="2:41" x14ac:dyDescent="0.3">
      <c r="B680" s="19">
        <v>20</v>
      </c>
      <c r="C680" s="19" t="s">
        <v>152</v>
      </c>
      <c r="D680" s="19" t="s">
        <v>52</v>
      </c>
      <c r="E680" s="19" t="s">
        <v>45</v>
      </c>
      <c r="F680" s="19">
        <v>1734</v>
      </c>
      <c r="G680" s="19">
        <v>4255.8999999999996</v>
      </c>
      <c r="H680" s="19">
        <v>10789</v>
      </c>
      <c r="I680" s="19">
        <v>23620</v>
      </c>
      <c r="J680" s="19">
        <v>42018</v>
      </c>
      <c r="K680" s="19">
        <v>62096</v>
      </c>
      <c r="L680" s="19">
        <v>95794</v>
      </c>
      <c r="M680" s="19">
        <v>133720</v>
      </c>
      <c r="N680" s="19">
        <v>168730</v>
      </c>
      <c r="O680" s="19">
        <v>200050</v>
      </c>
      <c r="P680" s="19">
        <v>223000</v>
      </c>
      <c r="Q680" s="19">
        <v>289470</v>
      </c>
      <c r="R680" s="19">
        <v>362240</v>
      </c>
      <c r="S680" s="19">
        <v>439140</v>
      </c>
      <c r="T680" s="19">
        <v>522350</v>
      </c>
      <c r="U680" s="19">
        <v>604870</v>
      </c>
      <c r="V680" s="19">
        <v>685540</v>
      </c>
      <c r="W680" s="19">
        <v>773470</v>
      </c>
      <c r="X680" s="19">
        <v>857520</v>
      </c>
      <c r="Y680" s="19">
        <v>931130</v>
      </c>
      <c r="Z680" s="19">
        <v>995960</v>
      </c>
      <c r="AA680" s="19">
        <v>1057400</v>
      </c>
      <c r="AB680" s="19">
        <v>1109900</v>
      </c>
      <c r="AC680" s="19">
        <v>1151900</v>
      </c>
      <c r="AD680" s="19">
        <v>1189300</v>
      </c>
      <c r="AE680" s="19">
        <v>1221400</v>
      </c>
      <c r="AF680" s="19">
        <v>1243500</v>
      </c>
      <c r="AG680" s="19">
        <v>1262000</v>
      </c>
      <c r="AH680" s="19">
        <v>1279900</v>
      </c>
      <c r="AI680" s="19">
        <v>1291700</v>
      </c>
      <c r="AJ680" s="19">
        <v>1303600</v>
      </c>
      <c r="AK680" s="19">
        <v>1318400</v>
      </c>
      <c r="AL680" s="19">
        <v>1329300</v>
      </c>
      <c r="AM680" s="19">
        <v>1340200</v>
      </c>
      <c r="AN680" s="19">
        <v>1354700</v>
      </c>
      <c r="AO680" s="19">
        <v>1366000</v>
      </c>
    </row>
    <row r="681" spans="2:41" x14ac:dyDescent="0.3">
      <c r="B681" s="19">
        <v>20</v>
      </c>
      <c r="C681" s="19" t="s">
        <v>152</v>
      </c>
      <c r="D681" s="19" t="s">
        <v>52</v>
      </c>
      <c r="E681" s="19" t="s">
        <v>46</v>
      </c>
      <c r="F681" s="19">
        <v>125.3</v>
      </c>
      <c r="G681" s="19">
        <v>407.01</v>
      </c>
      <c r="H681" s="19">
        <v>1170.0999999999999</v>
      </c>
      <c r="I681" s="19">
        <v>2985.4</v>
      </c>
      <c r="J681" s="19">
        <v>6112.5</v>
      </c>
      <c r="K681" s="19">
        <v>6734.8</v>
      </c>
      <c r="L681" s="19">
        <v>8820.7999999999993</v>
      </c>
      <c r="M681" s="19">
        <v>11247</v>
      </c>
      <c r="N681" s="19">
        <v>13604</v>
      </c>
      <c r="O681" s="19">
        <v>15535</v>
      </c>
      <c r="P681" s="19">
        <v>17703</v>
      </c>
      <c r="Q681" s="19">
        <v>20620</v>
      </c>
      <c r="R681" s="19">
        <v>23169</v>
      </c>
      <c r="S681" s="19">
        <v>25205</v>
      </c>
      <c r="T681" s="19">
        <v>27228</v>
      </c>
      <c r="U681" s="19">
        <v>29145</v>
      </c>
      <c r="V681" s="19">
        <v>31586</v>
      </c>
      <c r="W681" s="19">
        <v>33446</v>
      </c>
      <c r="X681" s="19">
        <v>34831</v>
      </c>
      <c r="Y681" s="19">
        <v>35575</v>
      </c>
      <c r="Z681" s="19">
        <v>35939</v>
      </c>
      <c r="AA681" s="19">
        <v>36133</v>
      </c>
      <c r="AB681" s="19">
        <v>35826</v>
      </c>
      <c r="AC681" s="19">
        <v>35026</v>
      </c>
      <c r="AD681" s="19">
        <v>34028</v>
      </c>
      <c r="AE681" s="19">
        <v>34005</v>
      </c>
      <c r="AF681" s="19">
        <v>33749</v>
      </c>
      <c r="AG681" s="19">
        <v>33433</v>
      </c>
      <c r="AH681" s="19">
        <v>33095</v>
      </c>
      <c r="AI681" s="19">
        <v>32563</v>
      </c>
      <c r="AJ681" s="19">
        <v>31983</v>
      </c>
      <c r="AK681" s="19">
        <v>31440</v>
      </c>
      <c r="AL681" s="19">
        <v>30763</v>
      </c>
      <c r="AM681" s="19">
        <v>30067</v>
      </c>
      <c r="AN681" s="19">
        <v>29447</v>
      </c>
      <c r="AO681" s="19">
        <v>28754</v>
      </c>
    </row>
    <row r="682" spans="2:41" x14ac:dyDescent="0.3">
      <c r="B682" s="19">
        <v>20</v>
      </c>
      <c r="C682" s="19" t="s">
        <v>152</v>
      </c>
      <c r="D682" s="19" t="s">
        <v>53</v>
      </c>
      <c r="E682" s="19" t="s">
        <v>42</v>
      </c>
      <c r="F682" s="19">
        <v>33714</v>
      </c>
      <c r="G682" s="19">
        <v>85097</v>
      </c>
      <c r="H682" s="19">
        <v>183920</v>
      </c>
      <c r="I682" s="19">
        <v>351830</v>
      </c>
      <c r="J682" s="19">
        <v>574250</v>
      </c>
      <c r="K682" s="19">
        <v>916460</v>
      </c>
      <c r="L682" s="19">
        <v>1382000</v>
      </c>
      <c r="M682" s="19">
        <v>1837200</v>
      </c>
      <c r="N682" s="19">
        <v>2296500</v>
      </c>
      <c r="O682" s="19">
        <v>2737700</v>
      </c>
      <c r="P682" s="19">
        <v>3095600</v>
      </c>
      <c r="Q682" s="19">
        <v>3786600</v>
      </c>
      <c r="R682" s="19">
        <v>4631300</v>
      </c>
      <c r="S682" s="19">
        <v>5060200</v>
      </c>
      <c r="T682" s="19">
        <v>5721900</v>
      </c>
      <c r="U682" s="19">
        <v>6352700</v>
      </c>
      <c r="V682" s="19">
        <v>6906200</v>
      </c>
      <c r="W682" s="19">
        <v>7463200</v>
      </c>
      <c r="X682" s="19">
        <v>7944900</v>
      </c>
      <c r="Y682" s="19">
        <v>8341500</v>
      </c>
      <c r="Z682" s="19">
        <v>8698600</v>
      </c>
      <c r="AA682" s="19">
        <v>9010900</v>
      </c>
      <c r="AB682" s="19">
        <v>9306300</v>
      </c>
      <c r="AC682" s="19">
        <v>9539700</v>
      </c>
      <c r="AD682" s="19">
        <v>9754600</v>
      </c>
      <c r="AE682" s="19">
        <v>9919800</v>
      </c>
      <c r="AF682" s="19">
        <v>10024000</v>
      </c>
      <c r="AG682" s="19">
        <v>10112000</v>
      </c>
      <c r="AH682" s="19">
        <v>10203000</v>
      </c>
      <c r="AI682" s="19">
        <v>10252000</v>
      </c>
      <c r="AJ682" s="19">
        <v>10300000</v>
      </c>
      <c r="AK682" s="19">
        <v>10370000</v>
      </c>
      <c r="AL682" s="19">
        <v>10410000</v>
      </c>
      <c r="AM682" s="19">
        <v>10450000</v>
      </c>
      <c r="AN682" s="19">
        <v>10515000</v>
      </c>
      <c r="AO682" s="19">
        <v>10558000</v>
      </c>
    </row>
    <row r="683" spans="2:41" x14ac:dyDescent="0.3">
      <c r="B683" s="19">
        <v>20</v>
      </c>
      <c r="C683" s="19" t="s">
        <v>152</v>
      </c>
      <c r="D683" s="19" t="s">
        <v>53</v>
      </c>
      <c r="E683" s="19" t="s">
        <v>44</v>
      </c>
      <c r="F683" s="19">
        <v>3295.3</v>
      </c>
      <c r="G683" s="19">
        <v>7653.2</v>
      </c>
      <c r="H683" s="19">
        <v>13245</v>
      </c>
      <c r="I683" s="19">
        <v>18696</v>
      </c>
      <c r="J683" s="19">
        <v>21649</v>
      </c>
      <c r="K683" s="19">
        <v>22583</v>
      </c>
      <c r="L683" s="19">
        <v>24115</v>
      </c>
      <c r="M683" s="19">
        <v>27284</v>
      </c>
      <c r="N683" s="19">
        <v>33313</v>
      </c>
      <c r="O683" s="19">
        <v>41389</v>
      </c>
      <c r="P683" s="19">
        <v>46507</v>
      </c>
      <c r="Q683" s="19">
        <v>57540</v>
      </c>
      <c r="R683" s="19">
        <v>76231</v>
      </c>
      <c r="S683" s="19">
        <v>192130</v>
      </c>
      <c r="T683" s="19">
        <v>240930</v>
      </c>
      <c r="U683" s="19">
        <v>266290</v>
      </c>
      <c r="V683" s="19">
        <v>270850</v>
      </c>
      <c r="W683" s="19">
        <v>267330</v>
      </c>
      <c r="X683" s="19">
        <v>264860</v>
      </c>
      <c r="Y683" s="19">
        <v>263030</v>
      </c>
      <c r="Z683" s="19">
        <v>262740</v>
      </c>
      <c r="AA683" s="19">
        <v>263810</v>
      </c>
      <c r="AB683" s="19">
        <v>266530</v>
      </c>
      <c r="AC683" s="19">
        <v>268980</v>
      </c>
      <c r="AD683" s="19">
        <v>272120</v>
      </c>
      <c r="AE683" s="19">
        <v>275950</v>
      </c>
      <c r="AF683" s="19">
        <v>280270</v>
      </c>
      <c r="AG683" s="19">
        <v>285230</v>
      </c>
      <c r="AH683" s="19">
        <v>290870</v>
      </c>
      <c r="AI683" s="19">
        <v>296190</v>
      </c>
      <c r="AJ683" s="19">
        <v>300540</v>
      </c>
      <c r="AK683" s="19">
        <v>304780</v>
      </c>
      <c r="AL683" s="19">
        <v>308470</v>
      </c>
      <c r="AM683" s="19">
        <v>312060</v>
      </c>
      <c r="AN683" s="19">
        <v>315870</v>
      </c>
      <c r="AO683" s="19">
        <v>319560</v>
      </c>
    </row>
    <row r="684" spans="2:41" x14ac:dyDescent="0.3">
      <c r="B684" s="19">
        <v>20</v>
      </c>
      <c r="C684" s="19" t="s">
        <v>152</v>
      </c>
      <c r="D684" s="19" t="s">
        <v>53</v>
      </c>
      <c r="E684" s="19" t="s">
        <v>45</v>
      </c>
      <c r="F684" s="19">
        <v>2953.3</v>
      </c>
      <c r="G684" s="19">
        <v>6347</v>
      </c>
      <c r="H684" s="19">
        <v>13884</v>
      </c>
      <c r="I684" s="19">
        <v>29239</v>
      </c>
      <c r="J684" s="19">
        <v>52088</v>
      </c>
      <c r="K684" s="19">
        <v>78579</v>
      </c>
      <c r="L684" s="19">
        <v>123170</v>
      </c>
      <c r="M684" s="19">
        <v>172000</v>
      </c>
      <c r="N684" s="19">
        <v>215490</v>
      </c>
      <c r="O684" s="19">
        <v>256000</v>
      </c>
      <c r="P684" s="19">
        <v>280920</v>
      </c>
      <c r="Q684" s="19">
        <v>373770</v>
      </c>
      <c r="R684" s="19">
        <v>499130</v>
      </c>
      <c r="S684" s="19">
        <v>615700</v>
      </c>
      <c r="T684" s="19">
        <v>721570</v>
      </c>
      <c r="U684" s="19">
        <v>821730</v>
      </c>
      <c r="V684" s="19">
        <v>922000</v>
      </c>
      <c r="W684" s="19">
        <v>1009300</v>
      </c>
      <c r="X684" s="19">
        <v>1089900</v>
      </c>
      <c r="Y684" s="19">
        <v>1168600</v>
      </c>
      <c r="Z684" s="19">
        <v>1233100</v>
      </c>
      <c r="AA684" s="19">
        <v>1292200</v>
      </c>
      <c r="AB684" s="19">
        <v>1348800</v>
      </c>
      <c r="AC684" s="19">
        <v>1391200</v>
      </c>
      <c r="AD684" s="19">
        <v>1428200</v>
      </c>
      <c r="AE684" s="19">
        <v>1464100</v>
      </c>
      <c r="AF684" s="19">
        <v>1488400</v>
      </c>
      <c r="AG684" s="19">
        <v>1509600</v>
      </c>
      <c r="AH684" s="19">
        <v>1532400</v>
      </c>
      <c r="AI684" s="19">
        <v>1547000</v>
      </c>
      <c r="AJ684" s="19">
        <v>1561200</v>
      </c>
      <c r="AK684" s="19">
        <v>1579800</v>
      </c>
      <c r="AL684" s="19">
        <v>1592300</v>
      </c>
      <c r="AM684" s="19">
        <v>1605000</v>
      </c>
      <c r="AN684" s="19">
        <v>1622600</v>
      </c>
      <c r="AO684" s="19">
        <v>1635800</v>
      </c>
    </row>
    <row r="685" spans="2:41" x14ac:dyDescent="0.3">
      <c r="B685" s="19">
        <v>20</v>
      </c>
      <c r="C685" s="19" t="s">
        <v>152</v>
      </c>
      <c r="D685" s="19" t="s">
        <v>53</v>
      </c>
      <c r="E685" s="19" t="s">
        <v>46</v>
      </c>
      <c r="F685" s="19">
        <v>35144</v>
      </c>
      <c r="G685" s="19">
        <v>70001</v>
      </c>
      <c r="H685" s="19">
        <v>129330</v>
      </c>
      <c r="I685" s="19">
        <v>228910</v>
      </c>
      <c r="J685" s="19">
        <v>333150</v>
      </c>
      <c r="K685" s="19">
        <v>339270</v>
      </c>
      <c r="L685" s="19">
        <v>466430</v>
      </c>
      <c r="M685" s="19">
        <v>631290</v>
      </c>
      <c r="N685" s="19">
        <v>739650</v>
      </c>
      <c r="O685" s="19">
        <v>872760</v>
      </c>
      <c r="P685" s="19">
        <v>826930</v>
      </c>
      <c r="Q685" s="19">
        <v>1580200</v>
      </c>
      <c r="R685" s="19">
        <v>2710400</v>
      </c>
      <c r="S685" s="19">
        <v>3953300</v>
      </c>
      <c r="T685" s="19">
        <v>4765100</v>
      </c>
      <c r="U685" s="19">
        <v>4958700</v>
      </c>
      <c r="V685" s="19">
        <v>4819600</v>
      </c>
      <c r="W685" s="19">
        <v>4670500</v>
      </c>
      <c r="X685" s="19">
        <v>4513800</v>
      </c>
      <c r="Y685" s="19">
        <v>4370100</v>
      </c>
      <c r="Z685" s="19">
        <v>4456500</v>
      </c>
      <c r="AA685" s="19">
        <v>4434900</v>
      </c>
      <c r="AB685" s="19">
        <v>4296300</v>
      </c>
      <c r="AC685" s="19">
        <v>4385700</v>
      </c>
      <c r="AD685" s="19">
        <v>4390000</v>
      </c>
      <c r="AE685" s="19">
        <v>4277200</v>
      </c>
      <c r="AF685" s="19">
        <v>4412800</v>
      </c>
      <c r="AG685" s="19">
        <v>4520500</v>
      </c>
      <c r="AH685" s="19">
        <v>4496800</v>
      </c>
      <c r="AI685" s="19">
        <v>4675200</v>
      </c>
      <c r="AJ685" s="19">
        <v>4797200</v>
      </c>
      <c r="AK685" s="19">
        <v>4756200</v>
      </c>
      <c r="AL685" s="19">
        <v>4881900</v>
      </c>
      <c r="AM685" s="19">
        <v>4980200</v>
      </c>
      <c r="AN685" s="19">
        <v>4917800</v>
      </c>
      <c r="AO685" s="19">
        <v>4989700</v>
      </c>
    </row>
    <row r="686" spans="2:41" x14ac:dyDescent="0.3">
      <c r="B686" s="19">
        <v>20</v>
      </c>
      <c r="C686" s="19" t="s">
        <v>152</v>
      </c>
      <c r="D686" s="19" t="s">
        <v>54</v>
      </c>
      <c r="E686" s="19" t="s">
        <v>42</v>
      </c>
      <c r="F686" s="19">
        <v>21649</v>
      </c>
      <c r="G686" s="19">
        <v>52380</v>
      </c>
      <c r="H686" s="19">
        <v>113880</v>
      </c>
      <c r="I686" s="19">
        <v>219290</v>
      </c>
      <c r="J686" s="19">
        <v>362560</v>
      </c>
      <c r="K686" s="19">
        <v>577720</v>
      </c>
      <c r="L686" s="19">
        <v>880720</v>
      </c>
      <c r="M686" s="19">
        <v>1186100</v>
      </c>
      <c r="N686" s="19">
        <v>1500900</v>
      </c>
      <c r="O686" s="19">
        <v>1786900</v>
      </c>
      <c r="P686" s="19">
        <v>2055200</v>
      </c>
      <c r="Q686" s="19">
        <v>2498000</v>
      </c>
      <c r="R686" s="19">
        <v>2959300</v>
      </c>
      <c r="S686" s="19">
        <v>3369000</v>
      </c>
      <c r="T686" s="19">
        <v>3784300</v>
      </c>
      <c r="U686" s="19">
        <v>4163700</v>
      </c>
      <c r="V686" s="19">
        <v>4566400</v>
      </c>
      <c r="W686" s="19">
        <v>5002600</v>
      </c>
      <c r="X686" s="19">
        <v>5410400</v>
      </c>
      <c r="Y686" s="19">
        <v>5744200</v>
      </c>
      <c r="Z686" s="19">
        <v>6029400</v>
      </c>
      <c r="AA686" s="19">
        <v>6302500</v>
      </c>
      <c r="AB686" s="19">
        <v>6533600</v>
      </c>
      <c r="AC686" s="19">
        <v>6719900</v>
      </c>
      <c r="AD686" s="19">
        <v>6859100</v>
      </c>
      <c r="AE686" s="19">
        <v>6977400</v>
      </c>
      <c r="AF686" s="19">
        <v>7045000</v>
      </c>
      <c r="AG686" s="19">
        <v>7097500</v>
      </c>
      <c r="AH686" s="19">
        <v>7148600</v>
      </c>
      <c r="AI686" s="19">
        <v>7156500</v>
      </c>
      <c r="AJ686" s="19">
        <v>7182200</v>
      </c>
      <c r="AK686" s="19">
        <v>7224000</v>
      </c>
      <c r="AL686" s="19">
        <v>7247500</v>
      </c>
      <c r="AM686" s="19">
        <v>7271700</v>
      </c>
      <c r="AN686" s="19">
        <v>7313000</v>
      </c>
      <c r="AO686" s="19">
        <v>7339400</v>
      </c>
    </row>
    <row r="687" spans="2:41" x14ac:dyDescent="0.3">
      <c r="B687" s="19">
        <v>20</v>
      </c>
      <c r="C687" s="19" t="s">
        <v>152</v>
      </c>
      <c r="D687" s="19" t="s">
        <v>54</v>
      </c>
      <c r="E687" s="19" t="s">
        <v>44</v>
      </c>
      <c r="F687" s="19">
        <v>2116.4</v>
      </c>
      <c r="G687" s="19">
        <v>4727.3</v>
      </c>
      <c r="H687" s="19">
        <v>8832.6</v>
      </c>
      <c r="I687" s="19">
        <v>14310</v>
      </c>
      <c r="J687" s="19">
        <v>20041</v>
      </c>
      <c r="K687" s="19">
        <v>27909</v>
      </c>
      <c r="L687" s="19">
        <v>34120</v>
      </c>
      <c r="M687" s="19">
        <v>38997</v>
      </c>
      <c r="N687" s="19">
        <v>46491</v>
      </c>
      <c r="O687" s="19">
        <v>55213</v>
      </c>
      <c r="P687" s="19">
        <v>66561</v>
      </c>
      <c r="Q687" s="19">
        <v>72225</v>
      </c>
      <c r="R687" s="19">
        <v>78077</v>
      </c>
      <c r="S687" s="19">
        <v>78449</v>
      </c>
      <c r="T687" s="19">
        <v>79748</v>
      </c>
      <c r="U687" s="19">
        <v>80123</v>
      </c>
      <c r="V687" s="19">
        <v>79972</v>
      </c>
      <c r="W687" s="19">
        <v>81495</v>
      </c>
      <c r="X687" s="19">
        <v>81883</v>
      </c>
      <c r="Y687" s="19">
        <v>80498</v>
      </c>
      <c r="Z687" s="19">
        <v>78333</v>
      </c>
      <c r="AA687" s="19">
        <v>76136</v>
      </c>
      <c r="AB687" s="19">
        <v>73488</v>
      </c>
      <c r="AC687" s="19">
        <v>70391</v>
      </c>
      <c r="AD687" s="19">
        <v>67096</v>
      </c>
      <c r="AE687" s="19">
        <v>65770</v>
      </c>
      <c r="AF687" s="19">
        <v>64504</v>
      </c>
      <c r="AG687" s="19">
        <v>63433</v>
      </c>
      <c r="AH687" s="19">
        <v>62607</v>
      </c>
      <c r="AI687" s="19">
        <v>61896</v>
      </c>
      <c r="AJ687" s="19">
        <v>61507</v>
      </c>
      <c r="AK687" s="19">
        <v>61371</v>
      </c>
      <c r="AL687" s="19">
        <v>61330</v>
      </c>
      <c r="AM687" s="19">
        <v>61407</v>
      </c>
      <c r="AN687" s="19">
        <v>61589</v>
      </c>
      <c r="AO687" s="19">
        <v>61720</v>
      </c>
    </row>
    <row r="688" spans="2:41" x14ac:dyDescent="0.3">
      <c r="B688" s="19">
        <v>20</v>
      </c>
      <c r="C688" s="19" t="s">
        <v>152</v>
      </c>
      <c r="D688" s="19" t="s">
        <v>54</v>
      </c>
      <c r="E688" s="19" t="s">
        <v>45</v>
      </c>
      <c r="F688" s="19">
        <v>1734</v>
      </c>
      <c r="G688" s="19">
        <v>4255.8999999999996</v>
      </c>
      <c r="H688" s="19">
        <v>10789</v>
      </c>
      <c r="I688" s="19">
        <v>23620</v>
      </c>
      <c r="J688" s="19">
        <v>42018</v>
      </c>
      <c r="K688" s="19">
        <v>62096</v>
      </c>
      <c r="L688" s="19">
        <v>95794</v>
      </c>
      <c r="M688" s="19">
        <v>133720</v>
      </c>
      <c r="N688" s="19">
        <v>168730</v>
      </c>
      <c r="O688" s="19">
        <v>200050</v>
      </c>
      <c r="P688" s="19">
        <v>223000</v>
      </c>
      <c r="Q688" s="19">
        <v>289470</v>
      </c>
      <c r="R688" s="19">
        <v>362240</v>
      </c>
      <c r="S688" s="19">
        <v>439140</v>
      </c>
      <c r="T688" s="19">
        <v>522350</v>
      </c>
      <c r="U688" s="19">
        <v>604870</v>
      </c>
      <c r="V688" s="19">
        <v>685540</v>
      </c>
      <c r="W688" s="19">
        <v>773470</v>
      </c>
      <c r="X688" s="19">
        <v>857520</v>
      </c>
      <c r="Y688" s="19">
        <v>931130</v>
      </c>
      <c r="Z688" s="19">
        <v>995960</v>
      </c>
      <c r="AA688" s="19">
        <v>1057400</v>
      </c>
      <c r="AB688" s="19">
        <v>1109900</v>
      </c>
      <c r="AC688" s="19">
        <v>1151900</v>
      </c>
      <c r="AD688" s="19">
        <v>1189300</v>
      </c>
      <c r="AE688" s="19">
        <v>1221400</v>
      </c>
      <c r="AF688" s="19">
        <v>1243500</v>
      </c>
      <c r="AG688" s="19">
        <v>1262000</v>
      </c>
      <c r="AH688" s="19">
        <v>1279900</v>
      </c>
      <c r="AI688" s="19">
        <v>1291700</v>
      </c>
      <c r="AJ688" s="19">
        <v>1303600</v>
      </c>
      <c r="AK688" s="19">
        <v>1318400</v>
      </c>
      <c r="AL688" s="19">
        <v>1329300</v>
      </c>
      <c r="AM688" s="19">
        <v>1340200</v>
      </c>
      <c r="AN688" s="19">
        <v>1354700</v>
      </c>
      <c r="AO688" s="19">
        <v>1366000</v>
      </c>
    </row>
    <row r="689" spans="2:41" x14ac:dyDescent="0.3">
      <c r="B689" s="19">
        <v>20</v>
      </c>
      <c r="C689" s="19" t="s">
        <v>152</v>
      </c>
      <c r="D689" s="19" t="s">
        <v>54</v>
      </c>
      <c r="E689" s="19" t="s">
        <v>46</v>
      </c>
      <c r="F689" s="19">
        <v>180.03</v>
      </c>
      <c r="G689" s="19">
        <v>586.9</v>
      </c>
      <c r="H689" s="19">
        <v>1756.6</v>
      </c>
      <c r="I689" s="19">
        <v>4693.6000000000004</v>
      </c>
      <c r="J689" s="19">
        <v>9858.2000000000007</v>
      </c>
      <c r="K689" s="19">
        <v>11900</v>
      </c>
      <c r="L689" s="19">
        <v>15636</v>
      </c>
      <c r="M689" s="19">
        <v>19642</v>
      </c>
      <c r="N689" s="19">
        <v>23955</v>
      </c>
      <c r="O689" s="19">
        <v>27626</v>
      </c>
      <c r="P689" s="19">
        <v>31632</v>
      </c>
      <c r="Q689" s="19">
        <v>36392</v>
      </c>
      <c r="R689" s="19">
        <v>40076</v>
      </c>
      <c r="S689" s="19">
        <v>42226</v>
      </c>
      <c r="T689" s="19">
        <v>43868</v>
      </c>
      <c r="U689" s="19">
        <v>45087</v>
      </c>
      <c r="V689" s="19">
        <v>47607</v>
      </c>
      <c r="W689" s="19">
        <v>49143</v>
      </c>
      <c r="X689" s="19">
        <v>50018</v>
      </c>
      <c r="Y689" s="19">
        <v>50072</v>
      </c>
      <c r="Z689" s="19">
        <v>49760</v>
      </c>
      <c r="AA689" s="19">
        <v>49357</v>
      </c>
      <c r="AB689" s="19">
        <v>48478</v>
      </c>
      <c r="AC689" s="19">
        <v>47150</v>
      </c>
      <c r="AD689" s="19">
        <v>45736</v>
      </c>
      <c r="AE689" s="19">
        <v>45433</v>
      </c>
      <c r="AF689" s="19">
        <v>44921</v>
      </c>
      <c r="AG689" s="19">
        <v>44417</v>
      </c>
      <c r="AH689" s="19">
        <v>43955</v>
      </c>
      <c r="AI689" s="19">
        <v>43290</v>
      </c>
      <c r="AJ689" s="19">
        <v>42604</v>
      </c>
      <c r="AK689" s="19">
        <v>41999</v>
      </c>
      <c r="AL689" s="19">
        <v>41234</v>
      </c>
      <c r="AM689" s="19">
        <v>40459</v>
      </c>
      <c r="AN689" s="19">
        <v>39797</v>
      </c>
      <c r="AO689" s="19">
        <v>39039</v>
      </c>
    </row>
    <row r="690" spans="2:41" x14ac:dyDescent="0.3">
      <c r="B690" s="19">
        <v>21</v>
      </c>
      <c r="C690" s="19" t="s">
        <v>152</v>
      </c>
      <c r="D690" s="19" t="s">
        <v>153</v>
      </c>
      <c r="E690" s="19" t="s">
        <v>42</v>
      </c>
      <c r="F690" s="19">
        <v>41130</v>
      </c>
      <c r="G690" s="19">
        <v>104080</v>
      </c>
      <c r="H690" s="19">
        <v>229990</v>
      </c>
      <c r="I690" s="19">
        <v>447950</v>
      </c>
      <c r="J690" s="19">
        <v>737750</v>
      </c>
      <c r="K690" s="19">
        <v>1105500</v>
      </c>
      <c r="L690" s="19">
        <v>1617000</v>
      </c>
      <c r="M690" s="19">
        <v>2121100</v>
      </c>
      <c r="N690" s="19">
        <v>2621500</v>
      </c>
      <c r="O690" s="19">
        <v>3101800</v>
      </c>
      <c r="P690" s="19">
        <v>3477100</v>
      </c>
      <c r="Q690" s="19">
        <v>4294500</v>
      </c>
      <c r="R690" s="19">
        <v>5316100</v>
      </c>
      <c r="S690" s="19">
        <v>5698900</v>
      </c>
      <c r="T690" s="19">
        <v>6455000</v>
      </c>
      <c r="U690" s="19">
        <v>7163500</v>
      </c>
      <c r="V690" s="19">
        <v>7771100</v>
      </c>
      <c r="W690" s="19">
        <v>8384400</v>
      </c>
      <c r="X690" s="19">
        <v>8910300</v>
      </c>
      <c r="Y690" s="19">
        <v>9335400</v>
      </c>
      <c r="Z690" s="19">
        <v>9716400</v>
      </c>
      <c r="AA690" s="19">
        <v>10046000</v>
      </c>
      <c r="AB690" s="19">
        <v>10352000</v>
      </c>
      <c r="AC690" s="19">
        <v>10583000</v>
      </c>
      <c r="AD690" s="19">
        <v>10786000</v>
      </c>
      <c r="AE690" s="19">
        <v>10957000</v>
      </c>
      <c r="AF690" s="19">
        <v>11060000</v>
      </c>
      <c r="AG690" s="19">
        <v>11145000</v>
      </c>
      <c r="AH690" s="19">
        <v>11234000</v>
      </c>
      <c r="AI690" s="19">
        <v>11278000</v>
      </c>
      <c r="AJ690" s="19">
        <v>11323000</v>
      </c>
      <c r="AK690" s="19">
        <v>11391000</v>
      </c>
      <c r="AL690" s="19">
        <v>11428000</v>
      </c>
      <c r="AM690" s="19">
        <v>11465000</v>
      </c>
      <c r="AN690" s="19">
        <v>11529000</v>
      </c>
      <c r="AO690" s="19">
        <v>11569000</v>
      </c>
    </row>
    <row r="691" spans="2:41" x14ac:dyDescent="0.3">
      <c r="B691" s="19">
        <v>21</v>
      </c>
      <c r="C691" s="19" t="s">
        <v>152</v>
      </c>
      <c r="D691" s="19" t="s">
        <v>153</v>
      </c>
      <c r="E691" s="19" t="s">
        <v>44</v>
      </c>
      <c r="F691" s="19">
        <v>2416.3000000000002</v>
      </c>
      <c r="G691" s="19">
        <v>5624.8</v>
      </c>
      <c r="H691" s="19">
        <v>9753.4</v>
      </c>
      <c r="I691" s="19">
        <v>13780</v>
      </c>
      <c r="J691" s="19">
        <v>15970</v>
      </c>
      <c r="K691" s="19">
        <v>16663</v>
      </c>
      <c r="L691" s="19">
        <v>17816</v>
      </c>
      <c r="M691" s="19">
        <v>20184</v>
      </c>
      <c r="N691" s="19">
        <v>24696</v>
      </c>
      <c r="O691" s="19">
        <v>30736</v>
      </c>
      <c r="P691" s="19">
        <v>34593</v>
      </c>
      <c r="Q691" s="19">
        <v>42757</v>
      </c>
      <c r="R691" s="19">
        <v>56565</v>
      </c>
      <c r="S691" s="19">
        <v>142110</v>
      </c>
      <c r="T691" s="19">
        <v>178120</v>
      </c>
      <c r="U691" s="19">
        <v>196800</v>
      </c>
      <c r="V691" s="19">
        <v>200120</v>
      </c>
      <c r="W691" s="19">
        <v>197490</v>
      </c>
      <c r="X691" s="19">
        <v>195640</v>
      </c>
      <c r="Y691" s="19">
        <v>194250</v>
      </c>
      <c r="Z691" s="19">
        <v>194010</v>
      </c>
      <c r="AA691" s="19">
        <v>194780</v>
      </c>
      <c r="AB691" s="19">
        <v>196760</v>
      </c>
      <c r="AC691" s="19">
        <v>198550</v>
      </c>
      <c r="AD691" s="19">
        <v>200860</v>
      </c>
      <c r="AE691" s="19">
        <v>203670</v>
      </c>
      <c r="AF691" s="19">
        <v>206850</v>
      </c>
      <c r="AG691" s="19">
        <v>210500</v>
      </c>
      <c r="AH691" s="19">
        <v>214660</v>
      </c>
      <c r="AI691" s="19">
        <v>218580</v>
      </c>
      <c r="AJ691" s="19">
        <v>221790</v>
      </c>
      <c r="AK691" s="19">
        <v>224920</v>
      </c>
      <c r="AL691" s="19">
        <v>227640</v>
      </c>
      <c r="AM691" s="19">
        <v>230290</v>
      </c>
      <c r="AN691" s="19">
        <v>233100</v>
      </c>
      <c r="AO691" s="19">
        <v>235830</v>
      </c>
    </row>
    <row r="692" spans="2:41" x14ac:dyDescent="0.3">
      <c r="B692" s="19">
        <v>21</v>
      </c>
      <c r="C692" s="19" t="s">
        <v>152</v>
      </c>
      <c r="D692" s="19" t="s">
        <v>153</v>
      </c>
      <c r="E692" s="19" t="s">
        <v>45</v>
      </c>
      <c r="F692" s="19">
        <v>2811.2</v>
      </c>
      <c r="G692" s="19">
        <v>6041.7</v>
      </c>
      <c r="H692" s="19">
        <v>13216</v>
      </c>
      <c r="I692" s="19">
        <v>27832</v>
      </c>
      <c r="J692" s="19">
        <v>49582</v>
      </c>
      <c r="K692" s="19">
        <v>74798</v>
      </c>
      <c r="L692" s="19">
        <v>117240</v>
      </c>
      <c r="M692" s="19">
        <v>163720</v>
      </c>
      <c r="N692" s="19">
        <v>205130</v>
      </c>
      <c r="O692" s="19">
        <v>243680</v>
      </c>
      <c r="P692" s="19">
        <v>267410</v>
      </c>
      <c r="Q692" s="19">
        <v>355790</v>
      </c>
      <c r="R692" s="19">
        <v>475110</v>
      </c>
      <c r="S692" s="19">
        <v>586080</v>
      </c>
      <c r="T692" s="19">
        <v>686850</v>
      </c>
      <c r="U692" s="19">
        <v>782200</v>
      </c>
      <c r="V692" s="19">
        <v>877640</v>
      </c>
      <c r="W692" s="19">
        <v>960760</v>
      </c>
      <c r="X692" s="19">
        <v>1037500</v>
      </c>
      <c r="Y692" s="19">
        <v>1112400</v>
      </c>
      <c r="Z692" s="19">
        <v>1173800</v>
      </c>
      <c r="AA692" s="19">
        <v>1230000</v>
      </c>
      <c r="AB692" s="19">
        <v>1283900</v>
      </c>
      <c r="AC692" s="19">
        <v>1324300</v>
      </c>
      <c r="AD692" s="19">
        <v>1359500</v>
      </c>
      <c r="AE692" s="19">
        <v>1393700</v>
      </c>
      <c r="AF692" s="19">
        <v>1416800</v>
      </c>
      <c r="AG692" s="19">
        <v>1436900</v>
      </c>
      <c r="AH692" s="19">
        <v>1458700</v>
      </c>
      <c r="AI692" s="19">
        <v>1472600</v>
      </c>
      <c r="AJ692" s="19">
        <v>1486100</v>
      </c>
      <c r="AK692" s="19">
        <v>1503800</v>
      </c>
      <c r="AL692" s="19">
        <v>1515700</v>
      </c>
      <c r="AM692" s="19">
        <v>1527800</v>
      </c>
      <c r="AN692" s="19">
        <v>1544600</v>
      </c>
      <c r="AO692" s="19">
        <v>1557100</v>
      </c>
    </row>
    <row r="693" spans="2:41" x14ac:dyDescent="0.3">
      <c r="B693" s="19">
        <v>21</v>
      </c>
      <c r="C693" s="19" t="s">
        <v>152</v>
      </c>
      <c r="D693" s="19" t="s">
        <v>153</v>
      </c>
      <c r="E693" s="19" t="s">
        <v>46</v>
      </c>
      <c r="F693" s="19">
        <v>16079</v>
      </c>
      <c r="G693" s="19">
        <v>32085</v>
      </c>
      <c r="H693" s="19">
        <v>59425</v>
      </c>
      <c r="I693" s="19">
        <v>105650</v>
      </c>
      <c r="J693" s="19">
        <v>155380</v>
      </c>
      <c r="K693" s="19">
        <v>160900</v>
      </c>
      <c r="L693" s="19">
        <v>227070</v>
      </c>
      <c r="M693" s="19">
        <v>312470</v>
      </c>
      <c r="N693" s="19">
        <v>373940</v>
      </c>
      <c r="O693" s="19">
        <v>451350</v>
      </c>
      <c r="P693" s="19">
        <v>437610</v>
      </c>
      <c r="Q693" s="19">
        <v>824900</v>
      </c>
      <c r="R693" s="19">
        <v>1404900</v>
      </c>
      <c r="S693" s="19">
        <v>2055400</v>
      </c>
      <c r="T693" s="19">
        <v>2482700</v>
      </c>
      <c r="U693" s="19">
        <v>2554100</v>
      </c>
      <c r="V693" s="19">
        <v>2453900</v>
      </c>
      <c r="W693" s="19">
        <v>2350600</v>
      </c>
      <c r="X693" s="19">
        <v>2257600</v>
      </c>
      <c r="Y693" s="19">
        <v>2187600</v>
      </c>
      <c r="Z693" s="19">
        <v>2222000</v>
      </c>
      <c r="AA693" s="19">
        <v>2211800</v>
      </c>
      <c r="AB693" s="19">
        <v>2149500</v>
      </c>
      <c r="AC693" s="19">
        <v>2190500</v>
      </c>
      <c r="AD693" s="19">
        <v>2192400</v>
      </c>
      <c r="AE693" s="19">
        <v>2141700</v>
      </c>
      <c r="AF693" s="19">
        <v>2202000</v>
      </c>
      <c r="AG693" s="19">
        <v>2249800</v>
      </c>
      <c r="AH693" s="19">
        <v>2238100</v>
      </c>
      <c r="AI693" s="19">
        <v>2318400</v>
      </c>
      <c r="AJ693" s="19">
        <v>2372800</v>
      </c>
      <c r="AK693" s="19">
        <v>2352800</v>
      </c>
      <c r="AL693" s="19">
        <v>2408500</v>
      </c>
      <c r="AM693" s="19">
        <v>2451600</v>
      </c>
      <c r="AN693" s="19">
        <v>2421400</v>
      </c>
      <c r="AO693" s="19">
        <v>2452200</v>
      </c>
    </row>
    <row r="694" spans="2:41" x14ac:dyDescent="0.3">
      <c r="B694" s="19">
        <v>21</v>
      </c>
      <c r="C694" s="19" t="s">
        <v>152</v>
      </c>
      <c r="D694" s="19" t="s">
        <v>51</v>
      </c>
      <c r="E694" s="19" t="s">
        <v>42</v>
      </c>
      <c r="F694" s="19">
        <v>36111</v>
      </c>
      <c r="G694" s="19">
        <v>93566</v>
      </c>
      <c r="H694" s="19">
        <v>204010</v>
      </c>
      <c r="I694" s="19">
        <v>392670</v>
      </c>
      <c r="J694" s="19">
        <v>638790</v>
      </c>
      <c r="K694" s="19">
        <v>927790</v>
      </c>
      <c r="L694" s="19">
        <v>1321300</v>
      </c>
      <c r="M694" s="19">
        <v>1737200</v>
      </c>
      <c r="N694" s="19">
        <v>2146300</v>
      </c>
      <c r="O694" s="19">
        <v>2538700</v>
      </c>
      <c r="P694" s="19">
        <v>2839600</v>
      </c>
      <c r="Q694" s="19">
        <v>3481300</v>
      </c>
      <c r="R694" s="19">
        <v>4316000</v>
      </c>
      <c r="S694" s="19">
        <v>4623900</v>
      </c>
      <c r="T694" s="19">
        <v>5334900</v>
      </c>
      <c r="U694" s="19">
        <v>5982100</v>
      </c>
      <c r="V694" s="19">
        <v>6537600</v>
      </c>
      <c r="W694" s="19">
        <v>7108300</v>
      </c>
      <c r="X694" s="19">
        <v>7632500</v>
      </c>
      <c r="Y694" s="19">
        <v>8089800</v>
      </c>
      <c r="Z694" s="19">
        <v>8479700</v>
      </c>
      <c r="AA694" s="19">
        <v>8848000</v>
      </c>
      <c r="AB694" s="19">
        <v>9169800</v>
      </c>
      <c r="AC694" s="19">
        <v>9418400</v>
      </c>
      <c r="AD694" s="19">
        <v>9638400</v>
      </c>
      <c r="AE694" s="19">
        <v>9823500</v>
      </c>
      <c r="AF694" s="19">
        <v>9941200</v>
      </c>
      <c r="AG694" s="19">
        <v>10037000</v>
      </c>
      <c r="AH694" s="19">
        <v>10092000</v>
      </c>
      <c r="AI694" s="19">
        <v>10141000</v>
      </c>
      <c r="AJ694" s="19">
        <v>10187000</v>
      </c>
      <c r="AK694" s="19">
        <v>10251000</v>
      </c>
      <c r="AL694" s="19">
        <v>10287000</v>
      </c>
      <c r="AM694" s="19">
        <v>10321000</v>
      </c>
      <c r="AN694" s="19">
        <v>10378000</v>
      </c>
      <c r="AO694" s="19">
        <v>10413000</v>
      </c>
    </row>
    <row r="695" spans="2:41" x14ac:dyDescent="0.3">
      <c r="B695" s="19">
        <v>21</v>
      </c>
      <c r="C695" s="19" t="s">
        <v>152</v>
      </c>
      <c r="D695" s="19" t="s">
        <v>51</v>
      </c>
      <c r="E695" s="19" t="s">
        <v>44</v>
      </c>
      <c r="F695" s="19">
        <v>1618.6</v>
      </c>
      <c r="G695" s="19">
        <v>3957.9</v>
      </c>
      <c r="H695" s="19">
        <v>7002.4</v>
      </c>
      <c r="I695" s="19">
        <v>9965.2999999999993</v>
      </c>
      <c r="J695" s="19">
        <v>11166</v>
      </c>
      <c r="K695" s="19">
        <v>10697</v>
      </c>
      <c r="L695" s="19">
        <v>10499</v>
      </c>
      <c r="M695" s="19">
        <v>11341</v>
      </c>
      <c r="N695" s="19">
        <v>14109</v>
      </c>
      <c r="O695" s="19">
        <v>18025</v>
      </c>
      <c r="P695" s="19">
        <v>21179</v>
      </c>
      <c r="Q695" s="19">
        <v>25669</v>
      </c>
      <c r="R695" s="19">
        <v>33111</v>
      </c>
      <c r="S695" s="19">
        <v>114640</v>
      </c>
      <c r="T695" s="19">
        <v>148190</v>
      </c>
      <c r="U695" s="19">
        <v>168820</v>
      </c>
      <c r="V695" s="19">
        <v>175200</v>
      </c>
      <c r="W695" s="19">
        <v>174860</v>
      </c>
      <c r="X695" s="19">
        <v>174900</v>
      </c>
      <c r="Y695" s="19">
        <v>174850</v>
      </c>
      <c r="Z695" s="19">
        <v>175630</v>
      </c>
      <c r="AA695" s="19">
        <v>177320</v>
      </c>
      <c r="AB695" s="19">
        <v>179990</v>
      </c>
      <c r="AC695" s="19">
        <v>182550</v>
      </c>
      <c r="AD695" s="19">
        <v>185390</v>
      </c>
      <c r="AE695" s="19">
        <v>188610</v>
      </c>
      <c r="AF695" s="19">
        <v>192170</v>
      </c>
      <c r="AG695" s="19">
        <v>196100</v>
      </c>
      <c r="AH695" s="19">
        <v>200410</v>
      </c>
      <c r="AI695" s="19">
        <v>204420</v>
      </c>
      <c r="AJ695" s="19">
        <v>207630</v>
      </c>
      <c r="AK695" s="19">
        <v>210670</v>
      </c>
      <c r="AL695" s="19">
        <v>213320</v>
      </c>
      <c r="AM695" s="19">
        <v>215910</v>
      </c>
      <c r="AN695" s="19">
        <v>218610</v>
      </c>
      <c r="AO695" s="19">
        <v>221240</v>
      </c>
    </row>
    <row r="696" spans="2:41" x14ac:dyDescent="0.3">
      <c r="B696" s="19">
        <v>21</v>
      </c>
      <c r="C696" s="19" t="s">
        <v>152</v>
      </c>
      <c r="D696" s="19" t="s">
        <v>51</v>
      </c>
      <c r="E696" s="19" t="s">
        <v>45</v>
      </c>
      <c r="F696" s="19">
        <v>2090.6</v>
      </c>
      <c r="G696" s="19">
        <v>4737.8</v>
      </c>
      <c r="H696" s="19">
        <v>11808</v>
      </c>
      <c r="I696" s="19">
        <v>26512</v>
      </c>
      <c r="J696" s="19">
        <v>48931</v>
      </c>
      <c r="K696" s="19">
        <v>74359</v>
      </c>
      <c r="L696" s="19">
        <v>117010</v>
      </c>
      <c r="M696" s="19">
        <v>163510</v>
      </c>
      <c r="N696" s="19">
        <v>204050</v>
      </c>
      <c r="O696" s="19">
        <v>240980</v>
      </c>
      <c r="P696" s="19">
        <v>262350</v>
      </c>
      <c r="Q696" s="19">
        <v>355540</v>
      </c>
      <c r="R696" s="19">
        <v>475110</v>
      </c>
      <c r="S696" s="19">
        <v>586080</v>
      </c>
      <c r="T696" s="19">
        <v>686850</v>
      </c>
      <c r="U696" s="19">
        <v>782200</v>
      </c>
      <c r="V696" s="19">
        <v>877640</v>
      </c>
      <c r="W696" s="19">
        <v>960760</v>
      </c>
      <c r="X696" s="19">
        <v>1037500</v>
      </c>
      <c r="Y696" s="19">
        <v>1112400</v>
      </c>
      <c r="Z696" s="19">
        <v>1173800</v>
      </c>
      <c r="AA696" s="19">
        <v>1230000</v>
      </c>
      <c r="AB696" s="19">
        <v>1283900</v>
      </c>
      <c r="AC696" s="19">
        <v>1324300</v>
      </c>
      <c r="AD696" s="19">
        <v>1359500</v>
      </c>
      <c r="AE696" s="19">
        <v>1393700</v>
      </c>
      <c r="AF696" s="19">
        <v>1416800</v>
      </c>
      <c r="AG696" s="19">
        <v>1436900</v>
      </c>
      <c r="AH696" s="19">
        <v>1458700</v>
      </c>
      <c r="AI696" s="19">
        <v>1472600</v>
      </c>
      <c r="AJ696" s="19">
        <v>1486100</v>
      </c>
      <c r="AK696" s="19">
        <v>1503800</v>
      </c>
      <c r="AL696" s="19">
        <v>1515700</v>
      </c>
      <c r="AM696" s="19">
        <v>1527800</v>
      </c>
      <c r="AN696" s="19">
        <v>1544600</v>
      </c>
      <c r="AO696" s="19">
        <v>1557100</v>
      </c>
    </row>
    <row r="697" spans="2:41" x14ac:dyDescent="0.3">
      <c r="B697" s="19">
        <v>21</v>
      </c>
      <c r="C697" s="19" t="s">
        <v>152</v>
      </c>
      <c r="D697" s="19" t="s">
        <v>51</v>
      </c>
      <c r="E697" s="19" t="s">
        <v>46</v>
      </c>
      <c r="F697" s="19">
        <v>13578</v>
      </c>
      <c r="G697" s="19">
        <v>27285</v>
      </c>
      <c r="H697" s="19">
        <v>49367</v>
      </c>
      <c r="I697" s="19">
        <v>85282</v>
      </c>
      <c r="J697" s="19">
        <v>121680</v>
      </c>
      <c r="K697" s="19">
        <v>122850</v>
      </c>
      <c r="L697" s="19">
        <v>167330</v>
      </c>
      <c r="M697" s="19">
        <v>228140</v>
      </c>
      <c r="N697" s="19">
        <v>273580</v>
      </c>
      <c r="O697" s="19">
        <v>333040</v>
      </c>
      <c r="P697" s="19">
        <v>332390</v>
      </c>
      <c r="Q697" s="19">
        <v>590220</v>
      </c>
      <c r="R697" s="19">
        <v>1015600</v>
      </c>
      <c r="S697" s="19">
        <v>1534400</v>
      </c>
      <c r="T697" s="19">
        <v>1895500</v>
      </c>
      <c r="U697" s="19">
        <v>2031300</v>
      </c>
      <c r="V697" s="19">
        <v>2026300</v>
      </c>
      <c r="W697" s="19">
        <v>1997600</v>
      </c>
      <c r="X697" s="19">
        <v>1948300</v>
      </c>
      <c r="Y697" s="19">
        <v>1886700</v>
      </c>
      <c r="Z697" s="19">
        <v>1918800</v>
      </c>
      <c r="AA697" s="19">
        <v>1909800</v>
      </c>
      <c r="AB697" s="19">
        <v>1852500</v>
      </c>
      <c r="AC697" s="19">
        <v>1889300</v>
      </c>
      <c r="AD697" s="19">
        <v>1889800</v>
      </c>
      <c r="AE697" s="19">
        <v>1841700</v>
      </c>
      <c r="AF697" s="19">
        <v>1894100</v>
      </c>
      <c r="AG697" s="19">
        <v>1934700</v>
      </c>
      <c r="AH697" s="19">
        <v>1920800</v>
      </c>
      <c r="AI697" s="19">
        <v>1991100</v>
      </c>
      <c r="AJ697" s="19">
        <v>2039900</v>
      </c>
      <c r="AK697" s="19">
        <v>2022200</v>
      </c>
      <c r="AL697" s="19">
        <v>2073700</v>
      </c>
      <c r="AM697" s="19">
        <v>2113700</v>
      </c>
      <c r="AN697" s="19">
        <v>2086900</v>
      </c>
      <c r="AO697" s="19">
        <v>2115900</v>
      </c>
    </row>
    <row r="698" spans="2:41" x14ac:dyDescent="0.3">
      <c r="B698" s="19">
        <v>21</v>
      </c>
      <c r="C698" s="19" t="s">
        <v>152</v>
      </c>
      <c r="D698" s="19" t="s">
        <v>52</v>
      </c>
      <c r="E698" s="19" t="s">
        <v>42</v>
      </c>
      <c r="F698" s="19">
        <v>22663</v>
      </c>
      <c r="G698" s="19">
        <v>54655</v>
      </c>
      <c r="H698" s="19">
        <v>118740</v>
      </c>
      <c r="I698" s="19">
        <v>229260</v>
      </c>
      <c r="J698" s="19">
        <v>379490</v>
      </c>
      <c r="K698" s="19">
        <v>553660</v>
      </c>
      <c r="L698" s="19">
        <v>802790</v>
      </c>
      <c r="M698" s="19">
        <v>1068000</v>
      </c>
      <c r="N698" s="19">
        <v>1338400</v>
      </c>
      <c r="O698" s="19">
        <v>1585300</v>
      </c>
      <c r="P698" s="19">
        <v>1822400</v>
      </c>
      <c r="Q698" s="19">
        <v>2209700</v>
      </c>
      <c r="R698" s="19">
        <v>2615300</v>
      </c>
      <c r="S698" s="19">
        <v>2983300</v>
      </c>
      <c r="T698" s="19">
        <v>3381100</v>
      </c>
      <c r="U698" s="19">
        <v>3792200</v>
      </c>
      <c r="V698" s="19">
        <v>4211000</v>
      </c>
      <c r="W698" s="19">
        <v>4673900</v>
      </c>
      <c r="X698" s="19">
        <v>5106200</v>
      </c>
      <c r="Y698" s="19">
        <v>5453400</v>
      </c>
      <c r="Z698" s="19">
        <v>5759200</v>
      </c>
      <c r="AA698" s="19">
        <v>6048100</v>
      </c>
      <c r="AB698" s="19">
        <v>6278100</v>
      </c>
      <c r="AC698" s="19">
        <v>6464900</v>
      </c>
      <c r="AD698" s="19">
        <v>6605400</v>
      </c>
      <c r="AE698" s="19">
        <v>6733900</v>
      </c>
      <c r="AF698" s="19">
        <v>6809100</v>
      </c>
      <c r="AG698" s="19">
        <v>6865900</v>
      </c>
      <c r="AH698" s="19">
        <v>6917800</v>
      </c>
      <c r="AI698" s="19">
        <v>6939700</v>
      </c>
      <c r="AJ698" s="19">
        <v>6963900</v>
      </c>
      <c r="AK698" s="19">
        <v>7002100</v>
      </c>
      <c r="AL698" s="19">
        <v>7021500</v>
      </c>
      <c r="AM698" s="19">
        <v>7041000</v>
      </c>
      <c r="AN698" s="19">
        <v>7076200</v>
      </c>
      <c r="AO698" s="19">
        <v>7096800</v>
      </c>
    </row>
    <row r="699" spans="2:41" x14ac:dyDescent="0.3">
      <c r="B699" s="19">
        <v>21</v>
      </c>
      <c r="C699" s="19" t="s">
        <v>152</v>
      </c>
      <c r="D699" s="19" t="s">
        <v>52</v>
      </c>
      <c r="E699" s="19" t="s">
        <v>44</v>
      </c>
      <c r="F699" s="19">
        <v>1313.3</v>
      </c>
      <c r="G699" s="19">
        <v>3004.2</v>
      </c>
      <c r="H699" s="19">
        <v>5495.2</v>
      </c>
      <c r="I699" s="19">
        <v>8431.5</v>
      </c>
      <c r="J699" s="19">
        <v>11234</v>
      </c>
      <c r="K699" s="19">
        <v>12741</v>
      </c>
      <c r="L699" s="19">
        <v>14725</v>
      </c>
      <c r="M699" s="19">
        <v>16682</v>
      </c>
      <c r="N699" s="19">
        <v>20041</v>
      </c>
      <c r="O699" s="19">
        <v>23832</v>
      </c>
      <c r="P699" s="19">
        <v>28761</v>
      </c>
      <c r="Q699" s="19">
        <v>31813</v>
      </c>
      <c r="R699" s="19">
        <v>35050</v>
      </c>
      <c r="S699" s="19">
        <v>36255</v>
      </c>
      <c r="T699" s="19">
        <v>37936</v>
      </c>
      <c r="U699" s="19">
        <v>38566</v>
      </c>
      <c r="V699" s="19">
        <v>39031</v>
      </c>
      <c r="W699" s="19">
        <v>40257</v>
      </c>
      <c r="X699" s="19">
        <v>41014</v>
      </c>
      <c r="Y699" s="19">
        <v>41051</v>
      </c>
      <c r="Z699" s="19">
        <v>40732</v>
      </c>
      <c r="AA699" s="19">
        <v>40403</v>
      </c>
      <c r="AB699" s="19">
        <v>39731</v>
      </c>
      <c r="AC699" s="19">
        <v>38808</v>
      </c>
      <c r="AD699" s="19">
        <v>37807</v>
      </c>
      <c r="AE699" s="19">
        <v>37661</v>
      </c>
      <c r="AF699" s="19">
        <v>37462</v>
      </c>
      <c r="AG699" s="19">
        <v>37274</v>
      </c>
      <c r="AH699" s="19">
        <v>37130</v>
      </c>
      <c r="AI699" s="19">
        <v>36976</v>
      </c>
      <c r="AJ699" s="19">
        <v>36947</v>
      </c>
      <c r="AK699" s="19">
        <v>37015</v>
      </c>
      <c r="AL699" s="19">
        <v>37081</v>
      </c>
      <c r="AM699" s="19">
        <v>37171</v>
      </c>
      <c r="AN699" s="19">
        <v>37302</v>
      </c>
      <c r="AO699" s="19">
        <v>37396</v>
      </c>
    </row>
    <row r="700" spans="2:41" x14ac:dyDescent="0.3">
      <c r="B700" s="19">
        <v>21</v>
      </c>
      <c r="C700" s="19" t="s">
        <v>152</v>
      </c>
      <c r="D700" s="19" t="s">
        <v>52</v>
      </c>
      <c r="E700" s="19" t="s">
        <v>45</v>
      </c>
      <c r="F700" s="19">
        <v>1576.4</v>
      </c>
      <c r="G700" s="19">
        <v>3869</v>
      </c>
      <c r="H700" s="19">
        <v>9808</v>
      </c>
      <c r="I700" s="19">
        <v>21473</v>
      </c>
      <c r="J700" s="19">
        <v>38198</v>
      </c>
      <c r="K700" s="19">
        <v>56451</v>
      </c>
      <c r="L700" s="19">
        <v>87086</v>
      </c>
      <c r="M700" s="19">
        <v>121570</v>
      </c>
      <c r="N700" s="19">
        <v>153390</v>
      </c>
      <c r="O700" s="19">
        <v>181860</v>
      </c>
      <c r="P700" s="19">
        <v>202720</v>
      </c>
      <c r="Q700" s="19">
        <v>263160</v>
      </c>
      <c r="R700" s="19">
        <v>329310</v>
      </c>
      <c r="S700" s="19">
        <v>399220</v>
      </c>
      <c r="T700" s="19">
        <v>474870</v>
      </c>
      <c r="U700" s="19">
        <v>549880</v>
      </c>
      <c r="V700" s="19">
        <v>623220</v>
      </c>
      <c r="W700" s="19">
        <v>703160</v>
      </c>
      <c r="X700" s="19">
        <v>779570</v>
      </c>
      <c r="Y700" s="19">
        <v>846480</v>
      </c>
      <c r="Z700" s="19">
        <v>905410</v>
      </c>
      <c r="AA700" s="19">
        <v>961280</v>
      </c>
      <c r="AB700" s="19">
        <v>1009000</v>
      </c>
      <c r="AC700" s="19">
        <v>1047200</v>
      </c>
      <c r="AD700" s="19">
        <v>1081200</v>
      </c>
      <c r="AE700" s="19">
        <v>1110400</v>
      </c>
      <c r="AF700" s="19">
        <v>1130400</v>
      </c>
      <c r="AG700" s="19">
        <v>1147300</v>
      </c>
      <c r="AH700" s="19">
        <v>1163600</v>
      </c>
      <c r="AI700" s="19">
        <v>1174200</v>
      </c>
      <c r="AJ700" s="19">
        <v>1185100</v>
      </c>
      <c r="AK700" s="19">
        <v>1198600</v>
      </c>
      <c r="AL700" s="19">
        <v>1208500</v>
      </c>
      <c r="AM700" s="19">
        <v>1218400</v>
      </c>
      <c r="AN700" s="19">
        <v>1231500</v>
      </c>
      <c r="AO700" s="19">
        <v>1241800</v>
      </c>
    </row>
    <row r="701" spans="2:41" x14ac:dyDescent="0.3">
      <c r="B701" s="19">
        <v>21</v>
      </c>
      <c r="C701" s="19" t="s">
        <v>152</v>
      </c>
      <c r="D701" s="19" t="s">
        <v>52</v>
      </c>
      <c r="E701" s="19" t="s">
        <v>46</v>
      </c>
      <c r="F701" s="19">
        <v>91.474000000000004</v>
      </c>
      <c r="G701" s="19">
        <v>297.08999999999997</v>
      </c>
      <c r="H701" s="19">
        <v>853.87</v>
      </c>
      <c r="I701" s="19">
        <v>2170.1999999999998</v>
      </c>
      <c r="J701" s="19">
        <v>4424</v>
      </c>
      <c r="K701" s="19">
        <v>4848.6000000000004</v>
      </c>
      <c r="L701" s="19">
        <v>6318.5</v>
      </c>
      <c r="M701" s="19">
        <v>8025.7</v>
      </c>
      <c r="N701" s="19">
        <v>9684.4</v>
      </c>
      <c r="O701" s="19">
        <v>11041</v>
      </c>
      <c r="P701" s="19">
        <v>12579</v>
      </c>
      <c r="Q701" s="19">
        <v>14584</v>
      </c>
      <c r="R701" s="19">
        <v>16332</v>
      </c>
      <c r="S701" s="19">
        <v>17705</v>
      </c>
      <c r="T701" s="19">
        <v>19074</v>
      </c>
      <c r="U701" s="19">
        <v>20379</v>
      </c>
      <c r="V701" s="19">
        <v>22060</v>
      </c>
      <c r="W701" s="19">
        <v>23328</v>
      </c>
      <c r="X701" s="19">
        <v>24266</v>
      </c>
      <c r="Y701" s="19">
        <v>24763</v>
      </c>
      <c r="Z701" s="19">
        <v>24999</v>
      </c>
      <c r="AA701" s="19">
        <v>25119</v>
      </c>
      <c r="AB701" s="19">
        <v>24894</v>
      </c>
      <c r="AC701" s="19">
        <v>24327</v>
      </c>
      <c r="AD701" s="19">
        <v>23624</v>
      </c>
      <c r="AE701" s="19">
        <v>23608</v>
      </c>
      <c r="AF701" s="19">
        <v>23432</v>
      </c>
      <c r="AG701" s="19">
        <v>23215</v>
      </c>
      <c r="AH701" s="19">
        <v>22984</v>
      </c>
      <c r="AI701" s="19">
        <v>22619</v>
      </c>
      <c r="AJ701" s="19">
        <v>22221</v>
      </c>
      <c r="AK701" s="19">
        <v>21849</v>
      </c>
      <c r="AL701" s="19">
        <v>21383</v>
      </c>
      <c r="AM701" s="19">
        <v>20905</v>
      </c>
      <c r="AN701" s="19">
        <v>20480</v>
      </c>
      <c r="AO701" s="19">
        <v>20003</v>
      </c>
    </row>
    <row r="702" spans="2:41" x14ac:dyDescent="0.3">
      <c r="B702" s="19">
        <v>21</v>
      </c>
      <c r="C702" s="19" t="s">
        <v>152</v>
      </c>
      <c r="D702" s="19" t="s">
        <v>53</v>
      </c>
      <c r="E702" s="19" t="s">
        <v>42</v>
      </c>
      <c r="F702" s="19">
        <v>41130</v>
      </c>
      <c r="G702" s="19">
        <v>104080</v>
      </c>
      <c r="H702" s="19">
        <v>229990</v>
      </c>
      <c r="I702" s="19">
        <v>447950</v>
      </c>
      <c r="J702" s="19">
        <v>737750</v>
      </c>
      <c r="K702" s="19">
        <v>1105500</v>
      </c>
      <c r="L702" s="19">
        <v>1617000</v>
      </c>
      <c r="M702" s="19">
        <v>2121100</v>
      </c>
      <c r="N702" s="19">
        <v>2621500</v>
      </c>
      <c r="O702" s="19">
        <v>3101800</v>
      </c>
      <c r="P702" s="19">
        <v>3477100</v>
      </c>
      <c r="Q702" s="19">
        <v>4294500</v>
      </c>
      <c r="R702" s="19">
        <v>5316100</v>
      </c>
      <c r="S702" s="19">
        <v>5698900</v>
      </c>
      <c r="T702" s="19">
        <v>6455000</v>
      </c>
      <c r="U702" s="19">
        <v>7163500</v>
      </c>
      <c r="V702" s="19">
        <v>7771100</v>
      </c>
      <c r="W702" s="19">
        <v>8384400</v>
      </c>
      <c r="X702" s="19">
        <v>8910300</v>
      </c>
      <c r="Y702" s="19">
        <v>9335400</v>
      </c>
      <c r="Z702" s="19">
        <v>9716400</v>
      </c>
      <c r="AA702" s="19">
        <v>10046000</v>
      </c>
      <c r="AB702" s="19">
        <v>10352000</v>
      </c>
      <c r="AC702" s="19">
        <v>10583000</v>
      </c>
      <c r="AD702" s="19">
        <v>10786000</v>
      </c>
      <c r="AE702" s="19">
        <v>10957000</v>
      </c>
      <c r="AF702" s="19">
        <v>11060000</v>
      </c>
      <c r="AG702" s="19">
        <v>11145000</v>
      </c>
      <c r="AH702" s="19">
        <v>11234000</v>
      </c>
      <c r="AI702" s="19">
        <v>11278000</v>
      </c>
      <c r="AJ702" s="19">
        <v>11323000</v>
      </c>
      <c r="AK702" s="19">
        <v>11391000</v>
      </c>
      <c r="AL702" s="19">
        <v>11428000</v>
      </c>
      <c r="AM702" s="19">
        <v>11465000</v>
      </c>
      <c r="AN702" s="19">
        <v>11529000</v>
      </c>
      <c r="AO702" s="19">
        <v>11569000</v>
      </c>
    </row>
    <row r="703" spans="2:41" x14ac:dyDescent="0.3">
      <c r="B703" s="19">
        <v>21</v>
      </c>
      <c r="C703" s="19" t="s">
        <v>152</v>
      </c>
      <c r="D703" s="19" t="s">
        <v>53</v>
      </c>
      <c r="E703" s="19" t="s">
        <v>44</v>
      </c>
      <c r="F703" s="19">
        <v>2416.3000000000002</v>
      </c>
      <c r="G703" s="19">
        <v>5624.8</v>
      </c>
      <c r="H703" s="19">
        <v>9753.4</v>
      </c>
      <c r="I703" s="19">
        <v>13780</v>
      </c>
      <c r="J703" s="19">
        <v>15970</v>
      </c>
      <c r="K703" s="19">
        <v>16663</v>
      </c>
      <c r="L703" s="19">
        <v>17816</v>
      </c>
      <c r="M703" s="19">
        <v>20184</v>
      </c>
      <c r="N703" s="19">
        <v>24696</v>
      </c>
      <c r="O703" s="19">
        <v>30736</v>
      </c>
      <c r="P703" s="19">
        <v>34593</v>
      </c>
      <c r="Q703" s="19">
        <v>42757</v>
      </c>
      <c r="R703" s="19">
        <v>56565</v>
      </c>
      <c r="S703" s="19">
        <v>142110</v>
      </c>
      <c r="T703" s="19">
        <v>178120</v>
      </c>
      <c r="U703" s="19">
        <v>196800</v>
      </c>
      <c r="V703" s="19">
        <v>200120</v>
      </c>
      <c r="W703" s="19">
        <v>197490</v>
      </c>
      <c r="X703" s="19">
        <v>195640</v>
      </c>
      <c r="Y703" s="19">
        <v>194250</v>
      </c>
      <c r="Z703" s="19">
        <v>194010</v>
      </c>
      <c r="AA703" s="19">
        <v>194780</v>
      </c>
      <c r="AB703" s="19">
        <v>196760</v>
      </c>
      <c r="AC703" s="19">
        <v>198550</v>
      </c>
      <c r="AD703" s="19">
        <v>200860</v>
      </c>
      <c r="AE703" s="19">
        <v>203670</v>
      </c>
      <c r="AF703" s="19">
        <v>206850</v>
      </c>
      <c r="AG703" s="19">
        <v>210500</v>
      </c>
      <c r="AH703" s="19">
        <v>214660</v>
      </c>
      <c r="AI703" s="19">
        <v>218580</v>
      </c>
      <c r="AJ703" s="19">
        <v>221790</v>
      </c>
      <c r="AK703" s="19">
        <v>224920</v>
      </c>
      <c r="AL703" s="19">
        <v>227640</v>
      </c>
      <c r="AM703" s="19">
        <v>230290</v>
      </c>
      <c r="AN703" s="19">
        <v>233100</v>
      </c>
      <c r="AO703" s="19">
        <v>235830</v>
      </c>
    </row>
    <row r="704" spans="2:41" x14ac:dyDescent="0.3">
      <c r="B704" s="19">
        <v>21</v>
      </c>
      <c r="C704" s="19" t="s">
        <v>152</v>
      </c>
      <c r="D704" s="19" t="s">
        <v>53</v>
      </c>
      <c r="E704" s="19" t="s">
        <v>45</v>
      </c>
      <c r="F704" s="19">
        <v>2811.2</v>
      </c>
      <c r="G704" s="19">
        <v>6041.7</v>
      </c>
      <c r="H704" s="19">
        <v>13216</v>
      </c>
      <c r="I704" s="19">
        <v>27832</v>
      </c>
      <c r="J704" s="19">
        <v>49582</v>
      </c>
      <c r="K704" s="19">
        <v>74798</v>
      </c>
      <c r="L704" s="19">
        <v>117240</v>
      </c>
      <c r="M704" s="19">
        <v>163720</v>
      </c>
      <c r="N704" s="19">
        <v>205130</v>
      </c>
      <c r="O704" s="19">
        <v>243680</v>
      </c>
      <c r="P704" s="19">
        <v>267410</v>
      </c>
      <c r="Q704" s="19">
        <v>355790</v>
      </c>
      <c r="R704" s="19">
        <v>475110</v>
      </c>
      <c r="S704" s="19">
        <v>586080</v>
      </c>
      <c r="T704" s="19">
        <v>686850</v>
      </c>
      <c r="U704" s="19">
        <v>782200</v>
      </c>
      <c r="V704" s="19">
        <v>877640</v>
      </c>
      <c r="W704" s="19">
        <v>960760</v>
      </c>
      <c r="X704" s="19">
        <v>1037500</v>
      </c>
      <c r="Y704" s="19">
        <v>1112400</v>
      </c>
      <c r="Z704" s="19">
        <v>1173800</v>
      </c>
      <c r="AA704" s="19">
        <v>1230000</v>
      </c>
      <c r="AB704" s="19">
        <v>1283900</v>
      </c>
      <c r="AC704" s="19">
        <v>1324300</v>
      </c>
      <c r="AD704" s="19">
        <v>1359500</v>
      </c>
      <c r="AE704" s="19">
        <v>1393700</v>
      </c>
      <c r="AF704" s="19">
        <v>1416800</v>
      </c>
      <c r="AG704" s="19">
        <v>1436900</v>
      </c>
      <c r="AH704" s="19">
        <v>1458700</v>
      </c>
      <c r="AI704" s="19">
        <v>1472600</v>
      </c>
      <c r="AJ704" s="19">
        <v>1486100</v>
      </c>
      <c r="AK704" s="19">
        <v>1503800</v>
      </c>
      <c r="AL704" s="19">
        <v>1515700</v>
      </c>
      <c r="AM704" s="19">
        <v>1527800</v>
      </c>
      <c r="AN704" s="19">
        <v>1544600</v>
      </c>
      <c r="AO704" s="19">
        <v>1557100</v>
      </c>
    </row>
    <row r="705" spans="2:41" x14ac:dyDescent="0.3">
      <c r="B705" s="19">
        <v>21</v>
      </c>
      <c r="C705" s="19" t="s">
        <v>152</v>
      </c>
      <c r="D705" s="19" t="s">
        <v>53</v>
      </c>
      <c r="E705" s="19" t="s">
        <v>46</v>
      </c>
      <c r="F705" s="19">
        <v>16079</v>
      </c>
      <c r="G705" s="19">
        <v>32085</v>
      </c>
      <c r="H705" s="19">
        <v>59425</v>
      </c>
      <c r="I705" s="19">
        <v>105650</v>
      </c>
      <c r="J705" s="19">
        <v>155380</v>
      </c>
      <c r="K705" s="19">
        <v>160900</v>
      </c>
      <c r="L705" s="19">
        <v>227070</v>
      </c>
      <c r="M705" s="19">
        <v>312470</v>
      </c>
      <c r="N705" s="19">
        <v>373940</v>
      </c>
      <c r="O705" s="19">
        <v>451350</v>
      </c>
      <c r="P705" s="19">
        <v>437610</v>
      </c>
      <c r="Q705" s="19">
        <v>824900</v>
      </c>
      <c r="R705" s="19">
        <v>1404900</v>
      </c>
      <c r="S705" s="19">
        <v>2055400</v>
      </c>
      <c r="T705" s="19">
        <v>2482700</v>
      </c>
      <c r="U705" s="19">
        <v>2554100</v>
      </c>
      <c r="V705" s="19">
        <v>2453900</v>
      </c>
      <c r="W705" s="19">
        <v>2350600</v>
      </c>
      <c r="X705" s="19">
        <v>2257600</v>
      </c>
      <c r="Y705" s="19">
        <v>2187600</v>
      </c>
      <c r="Z705" s="19">
        <v>2222000</v>
      </c>
      <c r="AA705" s="19">
        <v>2211800</v>
      </c>
      <c r="AB705" s="19">
        <v>2149500</v>
      </c>
      <c r="AC705" s="19">
        <v>2190500</v>
      </c>
      <c r="AD705" s="19">
        <v>2192400</v>
      </c>
      <c r="AE705" s="19">
        <v>2141700</v>
      </c>
      <c r="AF705" s="19">
        <v>2202000</v>
      </c>
      <c r="AG705" s="19">
        <v>2249800</v>
      </c>
      <c r="AH705" s="19">
        <v>2238100</v>
      </c>
      <c r="AI705" s="19">
        <v>2318400</v>
      </c>
      <c r="AJ705" s="19">
        <v>2372800</v>
      </c>
      <c r="AK705" s="19">
        <v>2352800</v>
      </c>
      <c r="AL705" s="19">
        <v>2408500</v>
      </c>
      <c r="AM705" s="19">
        <v>2451600</v>
      </c>
      <c r="AN705" s="19">
        <v>2421400</v>
      </c>
      <c r="AO705" s="19">
        <v>2452200</v>
      </c>
    </row>
    <row r="706" spans="2:41" x14ac:dyDescent="0.3">
      <c r="B706" s="19">
        <v>21</v>
      </c>
      <c r="C706" s="19" t="s">
        <v>152</v>
      </c>
      <c r="D706" s="19" t="s">
        <v>54</v>
      </c>
      <c r="E706" s="19" t="s">
        <v>42</v>
      </c>
      <c r="F706" s="19">
        <v>27058</v>
      </c>
      <c r="G706" s="19">
        <v>65374</v>
      </c>
      <c r="H706" s="19">
        <v>143570</v>
      </c>
      <c r="I706" s="19">
        <v>279410</v>
      </c>
      <c r="J706" s="19">
        <v>465510</v>
      </c>
      <c r="K706" s="19">
        <v>685900</v>
      </c>
      <c r="L706" s="19">
        <v>1006100</v>
      </c>
      <c r="M706" s="19">
        <v>1334400</v>
      </c>
      <c r="N706" s="19">
        <v>1676100</v>
      </c>
      <c r="O706" s="19">
        <v>1984600</v>
      </c>
      <c r="P706" s="19">
        <v>2273600</v>
      </c>
      <c r="Q706" s="19">
        <v>2761500</v>
      </c>
      <c r="R706" s="19">
        <v>3264700</v>
      </c>
      <c r="S706" s="19">
        <v>3709500</v>
      </c>
      <c r="T706" s="19">
        <v>4153700</v>
      </c>
      <c r="U706" s="19">
        <v>4572800</v>
      </c>
      <c r="V706" s="19">
        <v>5026200</v>
      </c>
      <c r="W706" s="19">
        <v>5513200</v>
      </c>
      <c r="X706" s="19">
        <v>5961600</v>
      </c>
      <c r="Y706" s="19">
        <v>6320500</v>
      </c>
      <c r="Z706" s="19">
        <v>6621800</v>
      </c>
      <c r="AA706" s="19">
        <v>6906200</v>
      </c>
      <c r="AB706" s="19">
        <v>7139200</v>
      </c>
      <c r="AC706" s="19">
        <v>7318300</v>
      </c>
      <c r="AD706" s="19">
        <v>7444300</v>
      </c>
      <c r="AE706" s="19">
        <v>7564100</v>
      </c>
      <c r="AF706" s="19">
        <v>7628900</v>
      </c>
      <c r="AG706" s="19">
        <v>7677800</v>
      </c>
      <c r="AH706" s="19">
        <v>7725400</v>
      </c>
      <c r="AI706" s="19">
        <v>7727000</v>
      </c>
      <c r="AJ706" s="19">
        <v>7749100</v>
      </c>
      <c r="AK706" s="19">
        <v>7788800</v>
      </c>
      <c r="AL706" s="19">
        <v>7809100</v>
      </c>
      <c r="AM706" s="19">
        <v>7830300</v>
      </c>
      <c r="AN706" s="19">
        <v>7869600</v>
      </c>
      <c r="AO706" s="19">
        <v>7893200</v>
      </c>
    </row>
    <row r="707" spans="2:41" x14ac:dyDescent="0.3">
      <c r="B707" s="19">
        <v>21</v>
      </c>
      <c r="C707" s="19" t="s">
        <v>152</v>
      </c>
      <c r="D707" s="19" t="s">
        <v>54</v>
      </c>
      <c r="E707" s="19" t="s">
        <v>44</v>
      </c>
      <c r="F707" s="19">
        <v>1645.6</v>
      </c>
      <c r="G707" s="19">
        <v>3675.7</v>
      </c>
      <c r="H707" s="19">
        <v>6867.7</v>
      </c>
      <c r="I707" s="19">
        <v>11127</v>
      </c>
      <c r="J707" s="19">
        <v>15582</v>
      </c>
      <c r="K707" s="19">
        <v>21701</v>
      </c>
      <c r="L707" s="19">
        <v>26582</v>
      </c>
      <c r="M707" s="19">
        <v>30459</v>
      </c>
      <c r="N707" s="19">
        <v>36469</v>
      </c>
      <c r="O707" s="19">
        <v>43476</v>
      </c>
      <c r="P707" s="19">
        <v>52618</v>
      </c>
      <c r="Q707" s="19">
        <v>57156</v>
      </c>
      <c r="R707" s="19">
        <v>61832</v>
      </c>
      <c r="S707" s="19">
        <v>62085</v>
      </c>
      <c r="T707" s="19">
        <v>63066</v>
      </c>
      <c r="U707" s="19">
        <v>63270</v>
      </c>
      <c r="V707" s="19">
        <v>63033</v>
      </c>
      <c r="W707" s="19">
        <v>64104</v>
      </c>
      <c r="X707" s="19">
        <v>64288</v>
      </c>
      <c r="Y707" s="19">
        <v>63092</v>
      </c>
      <c r="Z707" s="19">
        <v>61301</v>
      </c>
      <c r="AA707" s="19">
        <v>59500</v>
      </c>
      <c r="AB707" s="19">
        <v>57364</v>
      </c>
      <c r="AC707" s="19">
        <v>54895</v>
      </c>
      <c r="AD707" s="19">
        <v>52287</v>
      </c>
      <c r="AE707" s="19">
        <v>51219</v>
      </c>
      <c r="AF707" s="19">
        <v>50208</v>
      </c>
      <c r="AG707" s="19">
        <v>49357</v>
      </c>
      <c r="AH707" s="19">
        <v>48702</v>
      </c>
      <c r="AI707" s="19">
        <v>48141</v>
      </c>
      <c r="AJ707" s="19">
        <v>47834</v>
      </c>
      <c r="AK707" s="19">
        <v>47725</v>
      </c>
      <c r="AL707" s="19">
        <v>47690</v>
      </c>
      <c r="AM707" s="19">
        <v>47749</v>
      </c>
      <c r="AN707" s="19">
        <v>47889</v>
      </c>
      <c r="AO707" s="19">
        <v>47991</v>
      </c>
    </row>
    <row r="708" spans="2:41" x14ac:dyDescent="0.3">
      <c r="B708" s="19">
        <v>21</v>
      </c>
      <c r="C708" s="19" t="s">
        <v>152</v>
      </c>
      <c r="D708" s="19" t="s">
        <v>54</v>
      </c>
      <c r="E708" s="19" t="s">
        <v>45</v>
      </c>
      <c r="F708" s="19">
        <v>1576.4</v>
      </c>
      <c r="G708" s="19">
        <v>3869</v>
      </c>
      <c r="H708" s="19">
        <v>9808</v>
      </c>
      <c r="I708" s="19">
        <v>21473</v>
      </c>
      <c r="J708" s="19">
        <v>38198</v>
      </c>
      <c r="K708" s="19">
        <v>56451</v>
      </c>
      <c r="L708" s="19">
        <v>87086</v>
      </c>
      <c r="M708" s="19">
        <v>121570</v>
      </c>
      <c r="N708" s="19">
        <v>153390</v>
      </c>
      <c r="O708" s="19">
        <v>181860</v>
      </c>
      <c r="P708" s="19">
        <v>202720</v>
      </c>
      <c r="Q708" s="19">
        <v>263160</v>
      </c>
      <c r="R708" s="19">
        <v>329310</v>
      </c>
      <c r="S708" s="19">
        <v>399220</v>
      </c>
      <c r="T708" s="19">
        <v>474870</v>
      </c>
      <c r="U708" s="19">
        <v>549880</v>
      </c>
      <c r="V708" s="19">
        <v>623220</v>
      </c>
      <c r="W708" s="19">
        <v>703160</v>
      </c>
      <c r="X708" s="19">
        <v>779570</v>
      </c>
      <c r="Y708" s="19">
        <v>846480</v>
      </c>
      <c r="Z708" s="19">
        <v>905410</v>
      </c>
      <c r="AA708" s="19">
        <v>961280</v>
      </c>
      <c r="AB708" s="19">
        <v>1009000</v>
      </c>
      <c r="AC708" s="19">
        <v>1047200</v>
      </c>
      <c r="AD708" s="19">
        <v>1081200</v>
      </c>
      <c r="AE708" s="19">
        <v>1110400</v>
      </c>
      <c r="AF708" s="19">
        <v>1130400</v>
      </c>
      <c r="AG708" s="19">
        <v>1147300</v>
      </c>
      <c r="AH708" s="19">
        <v>1163600</v>
      </c>
      <c r="AI708" s="19">
        <v>1174200</v>
      </c>
      <c r="AJ708" s="19">
        <v>1185100</v>
      </c>
      <c r="AK708" s="19">
        <v>1198600</v>
      </c>
      <c r="AL708" s="19">
        <v>1208500</v>
      </c>
      <c r="AM708" s="19">
        <v>1218400</v>
      </c>
      <c r="AN708" s="19">
        <v>1231500</v>
      </c>
      <c r="AO708" s="19">
        <v>1241800</v>
      </c>
    </row>
    <row r="709" spans="2:41" x14ac:dyDescent="0.3">
      <c r="B709" s="19">
        <v>21</v>
      </c>
      <c r="C709" s="19" t="s">
        <v>152</v>
      </c>
      <c r="D709" s="19" t="s">
        <v>54</v>
      </c>
      <c r="E709" s="19" t="s">
        <v>46</v>
      </c>
      <c r="F709" s="19">
        <v>131.43</v>
      </c>
      <c r="G709" s="19">
        <v>428.44</v>
      </c>
      <c r="H709" s="19">
        <v>1281.9000000000001</v>
      </c>
      <c r="I709" s="19">
        <v>3409.3</v>
      </c>
      <c r="J709" s="19">
        <v>7124.9</v>
      </c>
      <c r="K709" s="19">
        <v>8560.1</v>
      </c>
      <c r="L709" s="19">
        <v>11192</v>
      </c>
      <c r="M709" s="19">
        <v>14011</v>
      </c>
      <c r="N709" s="19">
        <v>17051</v>
      </c>
      <c r="O709" s="19">
        <v>19637</v>
      </c>
      <c r="P709" s="19">
        <v>22490</v>
      </c>
      <c r="Q709" s="19">
        <v>25767</v>
      </c>
      <c r="R709" s="19">
        <v>28297</v>
      </c>
      <c r="S709" s="19">
        <v>29727</v>
      </c>
      <c r="T709" s="19">
        <v>30815</v>
      </c>
      <c r="U709" s="19">
        <v>31629</v>
      </c>
      <c r="V709" s="19">
        <v>33359</v>
      </c>
      <c r="W709" s="19">
        <v>34385</v>
      </c>
      <c r="X709" s="19">
        <v>34951</v>
      </c>
      <c r="Y709" s="19">
        <v>34952</v>
      </c>
      <c r="Z709" s="19">
        <v>34703</v>
      </c>
      <c r="AA709" s="19">
        <v>34396</v>
      </c>
      <c r="AB709" s="19">
        <v>33763</v>
      </c>
      <c r="AC709" s="19">
        <v>32823</v>
      </c>
      <c r="AD709" s="19">
        <v>31826</v>
      </c>
      <c r="AE709" s="19">
        <v>31612</v>
      </c>
      <c r="AF709" s="19">
        <v>31257</v>
      </c>
      <c r="AG709" s="19">
        <v>30909</v>
      </c>
      <c r="AH709" s="19">
        <v>30593</v>
      </c>
      <c r="AI709" s="19">
        <v>30137</v>
      </c>
      <c r="AJ709" s="19">
        <v>29667</v>
      </c>
      <c r="AK709" s="19">
        <v>29254</v>
      </c>
      <c r="AL709" s="19">
        <v>28731</v>
      </c>
      <c r="AM709" s="19">
        <v>28200</v>
      </c>
      <c r="AN709" s="19">
        <v>27748</v>
      </c>
      <c r="AO709" s="19">
        <v>27230</v>
      </c>
    </row>
    <row r="710" spans="2:41" x14ac:dyDescent="0.3">
      <c r="B710" s="19">
        <v>22</v>
      </c>
      <c r="C710" s="19" t="s">
        <v>152</v>
      </c>
      <c r="D710" s="19" t="s">
        <v>153</v>
      </c>
      <c r="E710" s="19" t="s">
        <v>42</v>
      </c>
      <c r="F710" s="19">
        <v>46160</v>
      </c>
      <c r="G710" s="19">
        <v>116920</v>
      </c>
      <c r="H710" s="19">
        <v>260580</v>
      </c>
      <c r="I710" s="19">
        <v>513490</v>
      </c>
      <c r="J710" s="19">
        <v>852600</v>
      </c>
      <c r="K710" s="19">
        <v>1258600</v>
      </c>
      <c r="L710" s="19">
        <v>1835300</v>
      </c>
      <c r="M710" s="19">
        <v>2407500</v>
      </c>
      <c r="N710" s="19">
        <v>2978700</v>
      </c>
      <c r="O710" s="19">
        <v>3531900</v>
      </c>
      <c r="P710" s="19">
        <v>3965400</v>
      </c>
      <c r="Q710" s="19">
        <v>4921000</v>
      </c>
      <c r="R710" s="19">
        <v>6121900</v>
      </c>
      <c r="S710" s="19">
        <v>6528200</v>
      </c>
      <c r="T710" s="19">
        <v>7402100</v>
      </c>
      <c r="U710" s="19">
        <v>8203500</v>
      </c>
      <c r="V710" s="19">
        <v>8886800</v>
      </c>
      <c r="W710" s="19">
        <v>9579800</v>
      </c>
      <c r="X710" s="19">
        <v>10177000</v>
      </c>
      <c r="Y710" s="19">
        <v>10670000</v>
      </c>
      <c r="Z710" s="19">
        <v>11115000</v>
      </c>
      <c r="AA710" s="19">
        <v>11507000</v>
      </c>
      <c r="AB710" s="19">
        <v>11877000</v>
      </c>
      <c r="AC710" s="19">
        <v>12164000</v>
      </c>
      <c r="AD710" s="19">
        <v>12422000</v>
      </c>
      <c r="AE710" s="19">
        <v>12626000</v>
      </c>
      <c r="AF710" s="19">
        <v>12752000</v>
      </c>
      <c r="AG710" s="19">
        <v>12857000</v>
      </c>
      <c r="AH710" s="19">
        <v>12966000</v>
      </c>
      <c r="AI710" s="19">
        <v>13024000</v>
      </c>
      <c r="AJ710" s="19">
        <v>13083000</v>
      </c>
      <c r="AK710" s="19">
        <v>13169000</v>
      </c>
      <c r="AL710" s="19">
        <v>13219000</v>
      </c>
      <c r="AM710" s="19">
        <v>13269000</v>
      </c>
      <c r="AN710" s="19">
        <v>13351000</v>
      </c>
      <c r="AO710" s="19">
        <v>13405000</v>
      </c>
    </row>
    <row r="711" spans="2:41" x14ac:dyDescent="0.3">
      <c r="B711" s="19">
        <v>22</v>
      </c>
      <c r="C711" s="19" t="s">
        <v>152</v>
      </c>
      <c r="D711" s="19" t="s">
        <v>153</v>
      </c>
      <c r="E711" s="19" t="s">
        <v>44</v>
      </c>
      <c r="F711" s="19">
        <v>2018.3</v>
      </c>
      <c r="G711" s="19">
        <v>4712</v>
      </c>
      <c r="H711" s="19">
        <v>8191.3</v>
      </c>
      <c r="I711" s="19">
        <v>11587</v>
      </c>
      <c r="J711" s="19">
        <v>13437</v>
      </c>
      <c r="K711" s="19">
        <v>14034</v>
      </c>
      <c r="L711" s="19">
        <v>15040</v>
      </c>
      <c r="M711" s="19">
        <v>17085</v>
      </c>
      <c r="N711" s="19">
        <v>20997</v>
      </c>
      <c r="O711" s="19">
        <v>26221</v>
      </c>
      <c r="P711" s="19">
        <v>29609</v>
      </c>
      <c r="Q711" s="19">
        <v>36524</v>
      </c>
      <c r="R711" s="19">
        <v>48180</v>
      </c>
      <c r="S711" s="19">
        <v>120280</v>
      </c>
      <c r="T711" s="19">
        <v>150580</v>
      </c>
      <c r="U711" s="19">
        <v>166270</v>
      </c>
      <c r="V711" s="19">
        <v>168980</v>
      </c>
      <c r="W711" s="19">
        <v>166710</v>
      </c>
      <c r="X711" s="19">
        <v>165100</v>
      </c>
      <c r="Y711" s="19">
        <v>163880</v>
      </c>
      <c r="Z711" s="19">
        <v>163620</v>
      </c>
      <c r="AA711" s="19">
        <v>164220</v>
      </c>
      <c r="AB711" s="19">
        <v>165860</v>
      </c>
      <c r="AC711" s="19">
        <v>167340</v>
      </c>
      <c r="AD711" s="19">
        <v>169250</v>
      </c>
      <c r="AE711" s="19">
        <v>171600</v>
      </c>
      <c r="AF711" s="19">
        <v>174260</v>
      </c>
      <c r="AG711" s="19">
        <v>177330</v>
      </c>
      <c r="AH711" s="19">
        <v>180830</v>
      </c>
      <c r="AI711" s="19">
        <v>184130</v>
      </c>
      <c r="AJ711" s="19">
        <v>186830</v>
      </c>
      <c r="AK711" s="19">
        <v>189460</v>
      </c>
      <c r="AL711" s="19">
        <v>191750</v>
      </c>
      <c r="AM711" s="19">
        <v>193980</v>
      </c>
      <c r="AN711" s="19">
        <v>196350</v>
      </c>
      <c r="AO711" s="19">
        <v>198640</v>
      </c>
    </row>
    <row r="712" spans="2:41" x14ac:dyDescent="0.3">
      <c r="B712" s="19">
        <v>22</v>
      </c>
      <c r="C712" s="19" t="s">
        <v>152</v>
      </c>
      <c r="D712" s="19" t="s">
        <v>153</v>
      </c>
      <c r="E712" s="19" t="s">
        <v>45</v>
      </c>
      <c r="F712" s="19">
        <v>2134.6</v>
      </c>
      <c r="G712" s="19">
        <v>4587.6000000000004</v>
      </c>
      <c r="H712" s="19">
        <v>10035</v>
      </c>
      <c r="I712" s="19">
        <v>21134</v>
      </c>
      <c r="J712" s="19">
        <v>37649</v>
      </c>
      <c r="K712" s="19">
        <v>56796</v>
      </c>
      <c r="L712" s="19">
        <v>89026</v>
      </c>
      <c r="M712" s="19">
        <v>124320</v>
      </c>
      <c r="N712" s="19">
        <v>155760</v>
      </c>
      <c r="O712" s="19">
        <v>185030</v>
      </c>
      <c r="P712" s="19">
        <v>203050</v>
      </c>
      <c r="Q712" s="19">
        <v>270160</v>
      </c>
      <c r="R712" s="19">
        <v>360770</v>
      </c>
      <c r="S712" s="19">
        <v>445030</v>
      </c>
      <c r="T712" s="19">
        <v>521540</v>
      </c>
      <c r="U712" s="19">
        <v>593940</v>
      </c>
      <c r="V712" s="19">
        <v>666420</v>
      </c>
      <c r="W712" s="19">
        <v>729530</v>
      </c>
      <c r="X712" s="19">
        <v>787800</v>
      </c>
      <c r="Y712" s="19">
        <v>844660</v>
      </c>
      <c r="Z712" s="19">
        <v>891270</v>
      </c>
      <c r="AA712" s="19">
        <v>933960</v>
      </c>
      <c r="AB712" s="19">
        <v>974890</v>
      </c>
      <c r="AC712" s="19">
        <v>1005600</v>
      </c>
      <c r="AD712" s="19">
        <v>1032300</v>
      </c>
      <c r="AE712" s="19">
        <v>1058300</v>
      </c>
      <c r="AF712" s="19">
        <v>1075800</v>
      </c>
      <c r="AG712" s="19">
        <v>1091100</v>
      </c>
      <c r="AH712" s="19">
        <v>1107600</v>
      </c>
      <c r="AI712" s="19">
        <v>1118200</v>
      </c>
      <c r="AJ712" s="19">
        <v>1128400</v>
      </c>
      <c r="AK712" s="19">
        <v>1141800</v>
      </c>
      <c r="AL712" s="19">
        <v>1150900</v>
      </c>
      <c r="AM712" s="19">
        <v>1160100</v>
      </c>
      <c r="AN712" s="19">
        <v>1172800</v>
      </c>
      <c r="AO712" s="19">
        <v>1182300</v>
      </c>
    </row>
    <row r="713" spans="2:41" x14ac:dyDescent="0.3">
      <c r="B713" s="19">
        <v>22</v>
      </c>
      <c r="C713" s="19" t="s">
        <v>152</v>
      </c>
      <c r="D713" s="19" t="s">
        <v>153</v>
      </c>
      <c r="E713" s="19" t="s">
        <v>46</v>
      </c>
      <c r="F713" s="19">
        <v>5606.5</v>
      </c>
      <c r="G713" s="19">
        <v>11253</v>
      </c>
      <c r="H713" s="19">
        <v>21014</v>
      </c>
      <c r="I713" s="19">
        <v>37792</v>
      </c>
      <c r="J713" s="19">
        <v>56516</v>
      </c>
      <c r="K713" s="19">
        <v>59513</v>
      </c>
      <c r="L713" s="19">
        <v>84892</v>
      </c>
      <c r="M713" s="19">
        <v>117350</v>
      </c>
      <c r="N713" s="19">
        <v>141940</v>
      </c>
      <c r="O713" s="19">
        <v>173090</v>
      </c>
      <c r="P713" s="19">
        <v>170340</v>
      </c>
      <c r="Q713" s="19">
        <v>315280</v>
      </c>
      <c r="R713" s="19">
        <v>531790</v>
      </c>
      <c r="S713" s="19">
        <v>796400</v>
      </c>
      <c r="T713" s="19">
        <v>953630</v>
      </c>
      <c r="U713" s="19">
        <v>971070</v>
      </c>
      <c r="V713" s="19">
        <v>928640</v>
      </c>
      <c r="W713" s="19">
        <v>882610</v>
      </c>
      <c r="X713" s="19">
        <v>842970</v>
      </c>
      <c r="Y713" s="19">
        <v>817640</v>
      </c>
      <c r="Z713" s="19">
        <v>826810</v>
      </c>
      <c r="AA713" s="19">
        <v>821200</v>
      </c>
      <c r="AB713" s="19">
        <v>799280</v>
      </c>
      <c r="AC713" s="19">
        <v>812260</v>
      </c>
      <c r="AD713" s="19">
        <v>811480</v>
      </c>
      <c r="AE713" s="19">
        <v>793690</v>
      </c>
      <c r="AF713" s="19">
        <v>813460</v>
      </c>
      <c r="AG713" s="19">
        <v>829040</v>
      </c>
      <c r="AH713" s="19">
        <v>824630</v>
      </c>
      <c r="AI713" s="19">
        <v>851730</v>
      </c>
      <c r="AJ713" s="19">
        <v>869820</v>
      </c>
      <c r="AK713" s="19">
        <v>862540</v>
      </c>
      <c r="AL713" s="19">
        <v>881060</v>
      </c>
      <c r="AM713" s="19">
        <v>895230</v>
      </c>
      <c r="AN713" s="19">
        <v>884280</v>
      </c>
      <c r="AO713" s="19">
        <v>894120</v>
      </c>
    </row>
    <row r="714" spans="2:41" x14ac:dyDescent="0.3">
      <c r="B714" s="19">
        <v>22</v>
      </c>
      <c r="C714" s="19" t="s">
        <v>152</v>
      </c>
      <c r="D714" s="19" t="s">
        <v>51</v>
      </c>
      <c r="E714" s="19" t="s">
        <v>42</v>
      </c>
      <c r="F714" s="19">
        <v>40170</v>
      </c>
      <c r="G714" s="19">
        <v>104280</v>
      </c>
      <c r="H714" s="19">
        <v>228880</v>
      </c>
      <c r="I714" s="19">
        <v>444820</v>
      </c>
      <c r="J714" s="19">
        <v>728490</v>
      </c>
      <c r="K714" s="19">
        <v>1051300</v>
      </c>
      <c r="L714" s="19">
        <v>1505200</v>
      </c>
      <c r="M714" s="19">
        <v>1986200</v>
      </c>
      <c r="N714" s="19">
        <v>2463400</v>
      </c>
      <c r="O714" s="19">
        <v>2925400</v>
      </c>
      <c r="P714" s="19">
        <v>3285500</v>
      </c>
      <c r="Q714" s="19">
        <v>4036800</v>
      </c>
      <c r="R714" s="19">
        <v>5015700</v>
      </c>
      <c r="S714" s="19">
        <v>5368500</v>
      </c>
      <c r="T714" s="19">
        <v>6191300</v>
      </c>
      <c r="U714" s="19">
        <v>6931100</v>
      </c>
      <c r="V714" s="19">
        <v>7572200</v>
      </c>
      <c r="W714" s="19">
        <v>8231300</v>
      </c>
      <c r="X714" s="19">
        <v>8836100</v>
      </c>
      <c r="Y714" s="19">
        <v>9366400</v>
      </c>
      <c r="Z714" s="19">
        <v>9821500</v>
      </c>
      <c r="AA714" s="19">
        <v>10254000</v>
      </c>
      <c r="AB714" s="19">
        <v>10639000</v>
      </c>
      <c r="AC714" s="19">
        <v>10944000</v>
      </c>
      <c r="AD714" s="19">
        <v>11218000</v>
      </c>
      <c r="AE714" s="19">
        <v>11437000</v>
      </c>
      <c r="AF714" s="19">
        <v>11578000</v>
      </c>
      <c r="AG714" s="19">
        <v>11694000</v>
      </c>
      <c r="AH714" s="19">
        <v>11766000</v>
      </c>
      <c r="AI714" s="19">
        <v>11829000</v>
      </c>
      <c r="AJ714" s="19">
        <v>11890000</v>
      </c>
      <c r="AK714" s="19">
        <v>11973000</v>
      </c>
      <c r="AL714" s="19">
        <v>12021000</v>
      </c>
      <c r="AM714" s="19">
        <v>12068000</v>
      </c>
      <c r="AN714" s="19">
        <v>12143000</v>
      </c>
      <c r="AO714" s="19">
        <v>12192000</v>
      </c>
    </row>
    <row r="715" spans="2:41" x14ac:dyDescent="0.3">
      <c r="B715" s="19">
        <v>22</v>
      </c>
      <c r="C715" s="19" t="s">
        <v>152</v>
      </c>
      <c r="D715" s="19" t="s">
        <v>51</v>
      </c>
      <c r="E715" s="19" t="s">
        <v>44</v>
      </c>
      <c r="F715" s="19">
        <v>1363.4</v>
      </c>
      <c r="G715" s="19">
        <v>3333.9</v>
      </c>
      <c r="H715" s="19">
        <v>5898.3</v>
      </c>
      <c r="I715" s="19">
        <v>8394</v>
      </c>
      <c r="J715" s="19">
        <v>9404.7000000000007</v>
      </c>
      <c r="K715" s="19">
        <v>9012.2000000000007</v>
      </c>
      <c r="L715" s="19">
        <v>8873.6</v>
      </c>
      <c r="M715" s="19">
        <v>9614.9</v>
      </c>
      <c r="N715" s="19">
        <v>12028</v>
      </c>
      <c r="O715" s="19">
        <v>15427</v>
      </c>
      <c r="P715" s="19">
        <v>18174</v>
      </c>
      <c r="Q715" s="19">
        <v>21968</v>
      </c>
      <c r="R715" s="19">
        <v>28229</v>
      </c>
      <c r="S715" s="19">
        <v>96935</v>
      </c>
      <c r="T715" s="19">
        <v>125160</v>
      </c>
      <c r="U715" s="19">
        <v>142510</v>
      </c>
      <c r="V715" s="19">
        <v>147830</v>
      </c>
      <c r="W715" s="19">
        <v>147520</v>
      </c>
      <c r="X715" s="19">
        <v>147520</v>
      </c>
      <c r="Y715" s="19">
        <v>147440</v>
      </c>
      <c r="Z715" s="19">
        <v>148060</v>
      </c>
      <c r="AA715" s="19">
        <v>149460</v>
      </c>
      <c r="AB715" s="19">
        <v>151690</v>
      </c>
      <c r="AC715" s="19">
        <v>153820</v>
      </c>
      <c r="AD715" s="19">
        <v>156210</v>
      </c>
      <c r="AE715" s="19">
        <v>158900</v>
      </c>
      <c r="AF715" s="19">
        <v>161890</v>
      </c>
      <c r="AG715" s="19">
        <v>165200</v>
      </c>
      <c r="AH715" s="19">
        <v>168820</v>
      </c>
      <c r="AI715" s="19">
        <v>172190</v>
      </c>
      <c r="AJ715" s="19">
        <v>174890</v>
      </c>
      <c r="AK715" s="19">
        <v>177450</v>
      </c>
      <c r="AL715" s="19">
        <v>179690</v>
      </c>
      <c r="AM715" s="19">
        <v>181870</v>
      </c>
      <c r="AN715" s="19">
        <v>184150</v>
      </c>
      <c r="AO715" s="19">
        <v>186360</v>
      </c>
    </row>
    <row r="716" spans="2:41" x14ac:dyDescent="0.3">
      <c r="B716" s="19">
        <v>22</v>
      </c>
      <c r="C716" s="19" t="s">
        <v>152</v>
      </c>
      <c r="D716" s="19" t="s">
        <v>51</v>
      </c>
      <c r="E716" s="19" t="s">
        <v>45</v>
      </c>
      <c r="F716" s="19">
        <v>1587.5</v>
      </c>
      <c r="G716" s="19">
        <v>3597.6</v>
      </c>
      <c r="H716" s="19">
        <v>8966.4</v>
      </c>
      <c r="I716" s="19">
        <v>20131</v>
      </c>
      <c r="J716" s="19">
        <v>37155</v>
      </c>
      <c r="K716" s="19">
        <v>56463</v>
      </c>
      <c r="L716" s="19">
        <v>88849</v>
      </c>
      <c r="M716" s="19">
        <v>124160</v>
      </c>
      <c r="N716" s="19">
        <v>154940</v>
      </c>
      <c r="O716" s="19">
        <v>182980</v>
      </c>
      <c r="P716" s="19">
        <v>199210</v>
      </c>
      <c r="Q716" s="19">
        <v>269970</v>
      </c>
      <c r="R716" s="19">
        <v>360770</v>
      </c>
      <c r="S716" s="19">
        <v>445030</v>
      </c>
      <c r="T716" s="19">
        <v>521540</v>
      </c>
      <c r="U716" s="19">
        <v>593940</v>
      </c>
      <c r="V716" s="19">
        <v>666420</v>
      </c>
      <c r="W716" s="19">
        <v>729530</v>
      </c>
      <c r="X716" s="19">
        <v>787800</v>
      </c>
      <c r="Y716" s="19">
        <v>844660</v>
      </c>
      <c r="Z716" s="19">
        <v>891270</v>
      </c>
      <c r="AA716" s="19">
        <v>933960</v>
      </c>
      <c r="AB716" s="19">
        <v>974890</v>
      </c>
      <c r="AC716" s="19">
        <v>1005600</v>
      </c>
      <c r="AD716" s="19">
        <v>1032300</v>
      </c>
      <c r="AE716" s="19">
        <v>1058300</v>
      </c>
      <c r="AF716" s="19">
        <v>1075800</v>
      </c>
      <c r="AG716" s="19">
        <v>1091100</v>
      </c>
      <c r="AH716" s="19">
        <v>1107600</v>
      </c>
      <c r="AI716" s="19">
        <v>1118200</v>
      </c>
      <c r="AJ716" s="19">
        <v>1128400</v>
      </c>
      <c r="AK716" s="19">
        <v>1141800</v>
      </c>
      <c r="AL716" s="19">
        <v>1150900</v>
      </c>
      <c r="AM716" s="19">
        <v>1160100</v>
      </c>
      <c r="AN716" s="19">
        <v>1172800</v>
      </c>
      <c r="AO716" s="19">
        <v>1182300</v>
      </c>
    </row>
    <row r="717" spans="2:41" x14ac:dyDescent="0.3">
      <c r="B717" s="19">
        <v>22</v>
      </c>
      <c r="C717" s="19" t="s">
        <v>152</v>
      </c>
      <c r="D717" s="19" t="s">
        <v>51</v>
      </c>
      <c r="E717" s="19" t="s">
        <v>46</v>
      </c>
      <c r="F717" s="19">
        <v>4726.6000000000004</v>
      </c>
      <c r="G717" s="19">
        <v>9548</v>
      </c>
      <c r="H717" s="19">
        <v>17407</v>
      </c>
      <c r="I717" s="19">
        <v>30347</v>
      </c>
      <c r="J717" s="19">
        <v>43717</v>
      </c>
      <c r="K717" s="19">
        <v>44366</v>
      </c>
      <c r="L717" s="19">
        <v>60374</v>
      </c>
      <c r="M717" s="19">
        <v>82397</v>
      </c>
      <c r="N717" s="19">
        <v>99880</v>
      </c>
      <c r="O717" s="19">
        <v>123110</v>
      </c>
      <c r="P717" s="19">
        <v>125530</v>
      </c>
      <c r="Q717" s="19">
        <v>215050</v>
      </c>
      <c r="R717" s="19">
        <v>365510</v>
      </c>
      <c r="S717" s="19">
        <v>570150</v>
      </c>
      <c r="T717" s="19">
        <v>697930</v>
      </c>
      <c r="U717" s="19">
        <v>742860</v>
      </c>
      <c r="V717" s="19">
        <v>741710</v>
      </c>
      <c r="W717" s="19">
        <v>728960</v>
      </c>
      <c r="X717" s="19">
        <v>708850</v>
      </c>
      <c r="Y717" s="19">
        <v>686910</v>
      </c>
      <c r="Z717" s="19">
        <v>695560</v>
      </c>
      <c r="AA717" s="19">
        <v>690470</v>
      </c>
      <c r="AB717" s="19">
        <v>670170</v>
      </c>
      <c r="AC717" s="19">
        <v>681570</v>
      </c>
      <c r="AD717" s="19">
        <v>680140</v>
      </c>
      <c r="AE717" s="19">
        <v>662890</v>
      </c>
      <c r="AF717" s="19">
        <v>679450</v>
      </c>
      <c r="AG717" s="19">
        <v>691980</v>
      </c>
      <c r="AH717" s="19">
        <v>686180</v>
      </c>
      <c r="AI717" s="19">
        <v>709230</v>
      </c>
      <c r="AJ717" s="19">
        <v>725320</v>
      </c>
      <c r="AK717" s="19">
        <v>718920</v>
      </c>
      <c r="AL717" s="19">
        <v>736180</v>
      </c>
      <c r="AM717" s="19">
        <v>749510</v>
      </c>
      <c r="AN717" s="19">
        <v>739930</v>
      </c>
      <c r="AO717" s="19">
        <v>749410</v>
      </c>
    </row>
    <row r="718" spans="2:41" x14ac:dyDescent="0.3">
      <c r="B718" s="19">
        <v>22</v>
      </c>
      <c r="C718" s="19" t="s">
        <v>152</v>
      </c>
      <c r="D718" s="19" t="s">
        <v>52</v>
      </c>
      <c r="E718" s="19" t="s">
        <v>42</v>
      </c>
      <c r="F718" s="19">
        <v>25154</v>
      </c>
      <c r="G718" s="19">
        <v>60646</v>
      </c>
      <c r="H718" s="19">
        <v>131790</v>
      </c>
      <c r="I718" s="19">
        <v>254780</v>
      </c>
      <c r="J718" s="19">
        <v>422160</v>
      </c>
      <c r="K718" s="19">
        <v>614340</v>
      </c>
      <c r="L718" s="19">
        <v>901820</v>
      </c>
      <c r="M718" s="19">
        <v>1209900</v>
      </c>
      <c r="N718" s="19">
        <v>1526300</v>
      </c>
      <c r="O718" s="19">
        <v>1817900</v>
      </c>
      <c r="P718" s="19">
        <v>2100400</v>
      </c>
      <c r="Q718" s="19">
        <v>2550200</v>
      </c>
      <c r="R718" s="19">
        <v>3023500</v>
      </c>
      <c r="S718" s="19">
        <v>3451600</v>
      </c>
      <c r="T718" s="19">
        <v>3917200</v>
      </c>
      <c r="U718" s="19">
        <v>4394300</v>
      </c>
      <c r="V718" s="19">
        <v>4877200</v>
      </c>
      <c r="W718" s="19">
        <v>5409500</v>
      </c>
      <c r="X718" s="19">
        <v>5906000</v>
      </c>
      <c r="Y718" s="19">
        <v>6306400</v>
      </c>
      <c r="Z718" s="19">
        <v>6662800</v>
      </c>
      <c r="AA718" s="19">
        <v>7002600</v>
      </c>
      <c r="AB718" s="19">
        <v>7279700</v>
      </c>
      <c r="AC718" s="19">
        <v>7511000</v>
      </c>
      <c r="AD718" s="19">
        <v>7695300</v>
      </c>
      <c r="AE718" s="19">
        <v>7849800</v>
      </c>
      <c r="AF718" s="19">
        <v>7942700</v>
      </c>
      <c r="AG718" s="19">
        <v>8014800</v>
      </c>
      <c r="AH718" s="19">
        <v>8081900</v>
      </c>
      <c r="AI718" s="19">
        <v>8113600</v>
      </c>
      <c r="AJ718" s="19">
        <v>8148100</v>
      </c>
      <c r="AK718" s="19">
        <v>8199300</v>
      </c>
      <c r="AL718" s="19">
        <v>8228300</v>
      </c>
      <c r="AM718" s="19">
        <v>8257400</v>
      </c>
      <c r="AN718" s="19">
        <v>8305500</v>
      </c>
      <c r="AO718" s="19">
        <v>8336200</v>
      </c>
    </row>
    <row r="719" spans="2:41" x14ac:dyDescent="0.3">
      <c r="B719" s="19">
        <v>22</v>
      </c>
      <c r="C719" s="19" t="s">
        <v>152</v>
      </c>
      <c r="D719" s="19" t="s">
        <v>52</v>
      </c>
      <c r="E719" s="19" t="s">
        <v>44</v>
      </c>
      <c r="F719" s="19">
        <v>1044.9000000000001</v>
      </c>
      <c r="G719" s="19">
        <v>2390.3000000000002</v>
      </c>
      <c r="H719" s="19">
        <v>4372.2</v>
      </c>
      <c r="I719" s="19">
        <v>6708.5</v>
      </c>
      <c r="J719" s="19">
        <v>8938</v>
      </c>
      <c r="K719" s="19">
        <v>10137</v>
      </c>
      <c r="L719" s="19">
        <v>11694</v>
      </c>
      <c r="M719" s="19">
        <v>13215</v>
      </c>
      <c r="N719" s="19">
        <v>15798</v>
      </c>
      <c r="O719" s="19">
        <v>18712</v>
      </c>
      <c r="P719" s="19">
        <v>22493</v>
      </c>
      <c r="Q719" s="19">
        <v>24857</v>
      </c>
      <c r="R719" s="19">
        <v>27374</v>
      </c>
      <c r="S719" s="19">
        <v>28344</v>
      </c>
      <c r="T719" s="19">
        <v>29693</v>
      </c>
      <c r="U719" s="19">
        <v>30235</v>
      </c>
      <c r="V719" s="19">
        <v>30659</v>
      </c>
      <c r="W719" s="19">
        <v>31687</v>
      </c>
      <c r="X719" s="19">
        <v>32345</v>
      </c>
      <c r="Y719" s="19">
        <v>32429</v>
      </c>
      <c r="Z719" s="19">
        <v>32225</v>
      </c>
      <c r="AA719" s="19">
        <v>32007</v>
      </c>
      <c r="AB719" s="19">
        <v>31507</v>
      </c>
      <c r="AC719" s="19">
        <v>30801</v>
      </c>
      <c r="AD719" s="19">
        <v>30026</v>
      </c>
      <c r="AE719" s="19">
        <v>29927</v>
      </c>
      <c r="AF719" s="19">
        <v>29782</v>
      </c>
      <c r="AG719" s="19">
        <v>29640</v>
      </c>
      <c r="AH719" s="19">
        <v>29532</v>
      </c>
      <c r="AI719" s="19">
        <v>29412</v>
      </c>
      <c r="AJ719" s="19">
        <v>29392</v>
      </c>
      <c r="AK719" s="19">
        <v>29448</v>
      </c>
      <c r="AL719" s="19">
        <v>29502</v>
      </c>
      <c r="AM719" s="19">
        <v>29573</v>
      </c>
      <c r="AN719" s="19">
        <v>29678</v>
      </c>
      <c r="AO719" s="19">
        <v>29753</v>
      </c>
    </row>
    <row r="720" spans="2:41" x14ac:dyDescent="0.3">
      <c r="B720" s="19">
        <v>22</v>
      </c>
      <c r="C720" s="19" t="s">
        <v>152</v>
      </c>
      <c r="D720" s="19" t="s">
        <v>52</v>
      </c>
      <c r="E720" s="19" t="s">
        <v>45</v>
      </c>
      <c r="F720" s="19">
        <v>1407.5</v>
      </c>
      <c r="G720" s="19">
        <v>3454.5</v>
      </c>
      <c r="H720" s="19">
        <v>8757.2000000000007</v>
      </c>
      <c r="I720" s="19">
        <v>19172</v>
      </c>
      <c r="J720" s="19">
        <v>34105</v>
      </c>
      <c r="K720" s="19">
        <v>50403</v>
      </c>
      <c r="L720" s="19">
        <v>77755</v>
      </c>
      <c r="M720" s="19">
        <v>108540</v>
      </c>
      <c r="N720" s="19">
        <v>136960</v>
      </c>
      <c r="O720" s="19">
        <v>162380</v>
      </c>
      <c r="P720" s="19">
        <v>181000</v>
      </c>
      <c r="Q720" s="19">
        <v>234960</v>
      </c>
      <c r="R720" s="19">
        <v>294030</v>
      </c>
      <c r="S720" s="19">
        <v>356450</v>
      </c>
      <c r="T720" s="19">
        <v>423990</v>
      </c>
      <c r="U720" s="19">
        <v>490970</v>
      </c>
      <c r="V720" s="19">
        <v>556450</v>
      </c>
      <c r="W720" s="19">
        <v>627820</v>
      </c>
      <c r="X720" s="19">
        <v>696040</v>
      </c>
      <c r="Y720" s="19">
        <v>755790</v>
      </c>
      <c r="Z720" s="19">
        <v>808410</v>
      </c>
      <c r="AA720" s="19">
        <v>858290</v>
      </c>
      <c r="AB720" s="19">
        <v>900900</v>
      </c>
      <c r="AC720" s="19">
        <v>934980</v>
      </c>
      <c r="AD720" s="19">
        <v>965370</v>
      </c>
      <c r="AE720" s="19">
        <v>991400</v>
      </c>
      <c r="AF720" s="19">
        <v>1009300</v>
      </c>
      <c r="AG720" s="19">
        <v>1024400</v>
      </c>
      <c r="AH720" s="19">
        <v>1038900</v>
      </c>
      <c r="AI720" s="19">
        <v>1048400</v>
      </c>
      <c r="AJ720" s="19">
        <v>1058100</v>
      </c>
      <c r="AK720" s="19">
        <v>1070200</v>
      </c>
      <c r="AL720" s="19">
        <v>1079000</v>
      </c>
      <c r="AM720" s="19">
        <v>1087800</v>
      </c>
      <c r="AN720" s="19">
        <v>1099600</v>
      </c>
      <c r="AO720" s="19">
        <v>1108800</v>
      </c>
    </row>
    <row r="721" spans="2:41" x14ac:dyDescent="0.3">
      <c r="B721" s="19">
        <v>22</v>
      </c>
      <c r="C721" s="19" t="s">
        <v>152</v>
      </c>
      <c r="D721" s="19" t="s">
        <v>52</v>
      </c>
      <c r="E721" s="19" t="s">
        <v>46</v>
      </c>
      <c r="F721" s="19">
        <v>66.129000000000005</v>
      </c>
      <c r="G721" s="19">
        <v>214.78</v>
      </c>
      <c r="H721" s="19">
        <v>617.30999999999995</v>
      </c>
      <c r="I721" s="19">
        <v>1569.4</v>
      </c>
      <c r="J721" s="19">
        <v>3200.5</v>
      </c>
      <c r="K721" s="19">
        <v>3509.2</v>
      </c>
      <c r="L721" s="19">
        <v>4575</v>
      </c>
      <c r="M721" s="19">
        <v>5812.9</v>
      </c>
      <c r="N721" s="19">
        <v>7015.7</v>
      </c>
      <c r="O721" s="19">
        <v>7999.4</v>
      </c>
      <c r="P721" s="19">
        <v>9113.7999999999993</v>
      </c>
      <c r="Q721" s="19">
        <v>10571</v>
      </c>
      <c r="R721" s="19">
        <v>11841</v>
      </c>
      <c r="S721" s="19">
        <v>12840</v>
      </c>
      <c r="T721" s="19">
        <v>13836</v>
      </c>
      <c r="U721" s="19">
        <v>14786</v>
      </c>
      <c r="V721" s="19">
        <v>16007</v>
      </c>
      <c r="W721" s="19">
        <v>16928</v>
      </c>
      <c r="X721" s="19">
        <v>17611</v>
      </c>
      <c r="Y721" s="19">
        <v>17973</v>
      </c>
      <c r="Z721" s="19">
        <v>18145</v>
      </c>
      <c r="AA721" s="19">
        <v>18233</v>
      </c>
      <c r="AB721" s="19">
        <v>18071</v>
      </c>
      <c r="AC721" s="19">
        <v>17660</v>
      </c>
      <c r="AD721" s="19">
        <v>17150</v>
      </c>
      <c r="AE721" s="19">
        <v>17139</v>
      </c>
      <c r="AF721" s="19">
        <v>17010</v>
      </c>
      <c r="AG721" s="19">
        <v>16853</v>
      </c>
      <c r="AH721" s="19">
        <v>16685</v>
      </c>
      <c r="AI721" s="19">
        <v>16420</v>
      </c>
      <c r="AJ721" s="19">
        <v>16130</v>
      </c>
      <c r="AK721" s="19">
        <v>15860</v>
      </c>
      <c r="AL721" s="19">
        <v>15522</v>
      </c>
      <c r="AM721" s="19">
        <v>15174</v>
      </c>
      <c r="AN721" s="19">
        <v>14865</v>
      </c>
      <c r="AO721" s="19">
        <v>14519</v>
      </c>
    </row>
    <row r="722" spans="2:41" x14ac:dyDescent="0.3">
      <c r="B722" s="19">
        <v>22</v>
      </c>
      <c r="C722" s="19" t="s">
        <v>152</v>
      </c>
      <c r="D722" s="19" t="s">
        <v>53</v>
      </c>
      <c r="E722" s="19" t="s">
        <v>42</v>
      </c>
      <c r="F722" s="19">
        <v>46160</v>
      </c>
      <c r="G722" s="19">
        <v>116920</v>
      </c>
      <c r="H722" s="19">
        <v>260580</v>
      </c>
      <c r="I722" s="19">
        <v>513490</v>
      </c>
      <c r="J722" s="19">
        <v>852600</v>
      </c>
      <c r="K722" s="19">
        <v>1258600</v>
      </c>
      <c r="L722" s="19">
        <v>1835300</v>
      </c>
      <c r="M722" s="19">
        <v>2407500</v>
      </c>
      <c r="N722" s="19">
        <v>2978700</v>
      </c>
      <c r="O722" s="19">
        <v>3531900</v>
      </c>
      <c r="P722" s="19">
        <v>3965400</v>
      </c>
      <c r="Q722" s="19">
        <v>4921000</v>
      </c>
      <c r="R722" s="19">
        <v>6121900</v>
      </c>
      <c r="S722" s="19">
        <v>6528200</v>
      </c>
      <c r="T722" s="19">
        <v>7402100</v>
      </c>
      <c r="U722" s="19">
        <v>8203500</v>
      </c>
      <c r="V722" s="19">
        <v>8886800</v>
      </c>
      <c r="W722" s="19">
        <v>9579800</v>
      </c>
      <c r="X722" s="19">
        <v>10177000</v>
      </c>
      <c r="Y722" s="19">
        <v>10670000</v>
      </c>
      <c r="Z722" s="19">
        <v>11115000</v>
      </c>
      <c r="AA722" s="19">
        <v>11507000</v>
      </c>
      <c r="AB722" s="19">
        <v>11877000</v>
      </c>
      <c r="AC722" s="19">
        <v>12164000</v>
      </c>
      <c r="AD722" s="19">
        <v>12422000</v>
      </c>
      <c r="AE722" s="19">
        <v>12626000</v>
      </c>
      <c r="AF722" s="19">
        <v>12752000</v>
      </c>
      <c r="AG722" s="19">
        <v>12857000</v>
      </c>
      <c r="AH722" s="19">
        <v>12966000</v>
      </c>
      <c r="AI722" s="19">
        <v>13024000</v>
      </c>
      <c r="AJ722" s="19">
        <v>13083000</v>
      </c>
      <c r="AK722" s="19">
        <v>13169000</v>
      </c>
      <c r="AL722" s="19">
        <v>13219000</v>
      </c>
      <c r="AM722" s="19">
        <v>13269000</v>
      </c>
      <c r="AN722" s="19">
        <v>13351000</v>
      </c>
      <c r="AO722" s="19">
        <v>13405000</v>
      </c>
    </row>
    <row r="723" spans="2:41" x14ac:dyDescent="0.3">
      <c r="B723" s="19">
        <v>22</v>
      </c>
      <c r="C723" s="19" t="s">
        <v>152</v>
      </c>
      <c r="D723" s="19" t="s">
        <v>53</v>
      </c>
      <c r="E723" s="19" t="s">
        <v>44</v>
      </c>
      <c r="F723" s="19">
        <v>2018.3</v>
      </c>
      <c r="G723" s="19">
        <v>4712</v>
      </c>
      <c r="H723" s="19">
        <v>8191.3</v>
      </c>
      <c r="I723" s="19">
        <v>11587</v>
      </c>
      <c r="J723" s="19">
        <v>13437</v>
      </c>
      <c r="K723" s="19">
        <v>14034</v>
      </c>
      <c r="L723" s="19">
        <v>15040</v>
      </c>
      <c r="M723" s="19">
        <v>17085</v>
      </c>
      <c r="N723" s="19">
        <v>20997</v>
      </c>
      <c r="O723" s="19">
        <v>26221</v>
      </c>
      <c r="P723" s="19">
        <v>29609</v>
      </c>
      <c r="Q723" s="19">
        <v>36524</v>
      </c>
      <c r="R723" s="19">
        <v>48180</v>
      </c>
      <c r="S723" s="19">
        <v>120280</v>
      </c>
      <c r="T723" s="19">
        <v>150580</v>
      </c>
      <c r="U723" s="19">
        <v>166270</v>
      </c>
      <c r="V723" s="19">
        <v>168980</v>
      </c>
      <c r="W723" s="19">
        <v>166710</v>
      </c>
      <c r="X723" s="19">
        <v>165100</v>
      </c>
      <c r="Y723" s="19">
        <v>163880</v>
      </c>
      <c r="Z723" s="19">
        <v>163620</v>
      </c>
      <c r="AA723" s="19">
        <v>164220</v>
      </c>
      <c r="AB723" s="19">
        <v>165860</v>
      </c>
      <c r="AC723" s="19">
        <v>167340</v>
      </c>
      <c r="AD723" s="19">
        <v>169250</v>
      </c>
      <c r="AE723" s="19">
        <v>171600</v>
      </c>
      <c r="AF723" s="19">
        <v>174260</v>
      </c>
      <c r="AG723" s="19">
        <v>177330</v>
      </c>
      <c r="AH723" s="19">
        <v>180830</v>
      </c>
      <c r="AI723" s="19">
        <v>184130</v>
      </c>
      <c r="AJ723" s="19">
        <v>186830</v>
      </c>
      <c r="AK723" s="19">
        <v>189460</v>
      </c>
      <c r="AL723" s="19">
        <v>191750</v>
      </c>
      <c r="AM723" s="19">
        <v>193980</v>
      </c>
      <c r="AN723" s="19">
        <v>196350</v>
      </c>
      <c r="AO723" s="19">
        <v>198640</v>
      </c>
    </row>
    <row r="724" spans="2:41" x14ac:dyDescent="0.3">
      <c r="B724" s="19">
        <v>22</v>
      </c>
      <c r="C724" s="19" t="s">
        <v>152</v>
      </c>
      <c r="D724" s="19" t="s">
        <v>53</v>
      </c>
      <c r="E724" s="19" t="s">
        <v>45</v>
      </c>
      <c r="F724" s="19">
        <v>2134.6</v>
      </c>
      <c r="G724" s="19">
        <v>4587.6000000000004</v>
      </c>
      <c r="H724" s="19">
        <v>10035</v>
      </c>
      <c r="I724" s="19">
        <v>21134</v>
      </c>
      <c r="J724" s="19">
        <v>37649</v>
      </c>
      <c r="K724" s="19">
        <v>56796</v>
      </c>
      <c r="L724" s="19">
        <v>89026</v>
      </c>
      <c r="M724" s="19">
        <v>124320</v>
      </c>
      <c r="N724" s="19">
        <v>155760</v>
      </c>
      <c r="O724" s="19">
        <v>185030</v>
      </c>
      <c r="P724" s="19">
        <v>203050</v>
      </c>
      <c r="Q724" s="19">
        <v>270160</v>
      </c>
      <c r="R724" s="19">
        <v>360770</v>
      </c>
      <c r="S724" s="19">
        <v>445030</v>
      </c>
      <c r="T724" s="19">
        <v>521540</v>
      </c>
      <c r="U724" s="19">
        <v>593940</v>
      </c>
      <c r="V724" s="19">
        <v>666420</v>
      </c>
      <c r="W724" s="19">
        <v>729530</v>
      </c>
      <c r="X724" s="19">
        <v>787800</v>
      </c>
      <c r="Y724" s="19">
        <v>844660</v>
      </c>
      <c r="Z724" s="19">
        <v>891270</v>
      </c>
      <c r="AA724" s="19">
        <v>933960</v>
      </c>
      <c r="AB724" s="19">
        <v>974890</v>
      </c>
      <c r="AC724" s="19">
        <v>1005600</v>
      </c>
      <c r="AD724" s="19">
        <v>1032300</v>
      </c>
      <c r="AE724" s="19">
        <v>1058300</v>
      </c>
      <c r="AF724" s="19">
        <v>1075800</v>
      </c>
      <c r="AG724" s="19">
        <v>1091100</v>
      </c>
      <c r="AH724" s="19">
        <v>1107600</v>
      </c>
      <c r="AI724" s="19">
        <v>1118200</v>
      </c>
      <c r="AJ724" s="19">
        <v>1128400</v>
      </c>
      <c r="AK724" s="19">
        <v>1141800</v>
      </c>
      <c r="AL724" s="19">
        <v>1150900</v>
      </c>
      <c r="AM724" s="19">
        <v>1160100</v>
      </c>
      <c r="AN724" s="19">
        <v>1172800</v>
      </c>
      <c r="AO724" s="19">
        <v>1182300</v>
      </c>
    </row>
    <row r="725" spans="2:41" x14ac:dyDescent="0.3">
      <c r="B725" s="19">
        <v>22</v>
      </c>
      <c r="C725" s="19" t="s">
        <v>152</v>
      </c>
      <c r="D725" s="19" t="s">
        <v>53</v>
      </c>
      <c r="E725" s="19" t="s">
        <v>46</v>
      </c>
      <c r="F725" s="19">
        <v>5606.5</v>
      </c>
      <c r="G725" s="19">
        <v>11253</v>
      </c>
      <c r="H725" s="19">
        <v>21014</v>
      </c>
      <c r="I725" s="19">
        <v>37792</v>
      </c>
      <c r="J725" s="19">
        <v>56516</v>
      </c>
      <c r="K725" s="19">
        <v>59513</v>
      </c>
      <c r="L725" s="19">
        <v>84892</v>
      </c>
      <c r="M725" s="19">
        <v>117350</v>
      </c>
      <c r="N725" s="19">
        <v>141940</v>
      </c>
      <c r="O725" s="19">
        <v>173090</v>
      </c>
      <c r="P725" s="19">
        <v>170340</v>
      </c>
      <c r="Q725" s="19">
        <v>315280</v>
      </c>
      <c r="R725" s="19">
        <v>531790</v>
      </c>
      <c r="S725" s="19">
        <v>796400</v>
      </c>
      <c r="T725" s="19">
        <v>953630</v>
      </c>
      <c r="U725" s="19">
        <v>971070</v>
      </c>
      <c r="V725" s="19">
        <v>928640</v>
      </c>
      <c r="W725" s="19">
        <v>882610</v>
      </c>
      <c r="X725" s="19">
        <v>842970</v>
      </c>
      <c r="Y725" s="19">
        <v>817640</v>
      </c>
      <c r="Z725" s="19">
        <v>826810</v>
      </c>
      <c r="AA725" s="19">
        <v>821200</v>
      </c>
      <c r="AB725" s="19">
        <v>799280</v>
      </c>
      <c r="AC725" s="19">
        <v>812260</v>
      </c>
      <c r="AD725" s="19">
        <v>811480</v>
      </c>
      <c r="AE725" s="19">
        <v>793690</v>
      </c>
      <c r="AF725" s="19">
        <v>813460</v>
      </c>
      <c r="AG725" s="19">
        <v>829040</v>
      </c>
      <c r="AH725" s="19">
        <v>824630</v>
      </c>
      <c r="AI725" s="19">
        <v>851730</v>
      </c>
      <c r="AJ725" s="19">
        <v>869820</v>
      </c>
      <c r="AK725" s="19">
        <v>862540</v>
      </c>
      <c r="AL725" s="19">
        <v>881060</v>
      </c>
      <c r="AM725" s="19">
        <v>895230</v>
      </c>
      <c r="AN725" s="19">
        <v>884280</v>
      </c>
      <c r="AO725" s="19">
        <v>894120</v>
      </c>
    </row>
    <row r="726" spans="2:41" x14ac:dyDescent="0.3">
      <c r="B726" s="19">
        <v>22</v>
      </c>
      <c r="C726" s="19" t="s">
        <v>152</v>
      </c>
      <c r="D726" s="19" t="s">
        <v>54</v>
      </c>
      <c r="E726" s="19" t="s">
        <v>42</v>
      </c>
      <c r="F726" s="19">
        <v>30464</v>
      </c>
      <c r="G726" s="19">
        <v>73471</v>
      </c>
      <c r="H726" s="19">
        <v>161680</v>
      </c>
      <c r="I726" s="19">
        <v>315840</v>
      </c>
      <c r="J726" s="19">
        <v>527810</v>
      </c>
      <c r="K726" s="19">
        <v>764520</v>
      </c>
      <c r="L726" s="19">
        <v>1118100</v>
      </c>
      <c r="M726" s="19">
        <v>1486000</v>
      </c>
      <c r="N726" s="19">
        <v>1874800</v>
      </c>
      <c r="O726" s="19">
        <v>2228300</v>
      </c>
      <c r="P726" s="19">
        <v>2563600</v>
      </c>
      <c r="Q726" s="19">
        <v>3116100</v>
      </c>
      <c r="R726" s="19">
        <v>3689300</v>
      </c>
      <c r="S726" s="19">
        <v>4194400</v>
      </c>
      <c r="T726" s="19">
        <v>4704700</v>
      </c>
      <c r="U726" s="19">
        <v>5188400</v>
      </c>
      <c r="V726" s="19">
        <v>5711000</v>
      </c>
      <c r="W726" s="19">
        <v>6272000</v>
      </c>
      <c r="X726" s="19">
        <v>6788200</v>
      </c>
      <c r="Y726" s="19">
        <v>7202500</v>
      </c>
      <c r="Z726" s="19">
        <v>7554200</v>
      </c>
      <c r="AA726" s="19">
        <v>7888800</v>
      </c>
      <c r="AB726" s="19">
        <v>8168000</v>
      </c>
      <c r="AC726" s="19">
        <v>8388300</v>
      </c>
      <c r="AD726" s="19">
        <v>8553700</v>
      </c>
      <c r="AE726" s="19">
        <v>8698100</v>
      </c>
      <c r="AF726" s="19">
        <v>8779200</v>
      </c>
      <c r="AG726" s="19">
        <v>8842000</v>
      </c>
      <c r="AH726" s="19">
        <v>8903500</v>
      </c>
      <c r="AI726" s="19">
        <v>8912800</v>
      </c>
      <c r="AJ726" s="19">
        <v>8944600</v>
      </c>
      <c r="AK726" s="19">
        <v>8996900</v>
      </c>
      <c r="AL726" s="19">
        <v>9026400</v>
      </c>
      <c r="AM726" s="19">
        <v>9057000</v>
      </c>
      <c r="AN726" s="19">
        <v>9108900</v>
      </c>
      <c r="AO726" s="19">
        <v>9142300</v>
      </c>
    </row>
    <row r="727" spans="2:41" x14ac:dyDescent="0.3">
      <c r="B727" s="19">
        <v>22</v>
      </c>
      <c r="C727" s="19" t="s">
        <v>152</v>
      </c>
      <c r="D727" s="19" t="s">
        <v>54</v>
      </c>
      <c r="E727" s="19" t="s">
        <v>44</v>
      </c>
      <c r="F727" s="19">
        <v>1309.3</v>
      </c>
      <c r="G727" s="19">
        <v>2924.5</v>
      </c>
      <c r="H727" s="19">
        <v>5464.2</v>
      </c>
      <c r="I727" s="19">
        <v>8853</v>
      </c>
      <c r="J727" s="19">
        <v>12398</v>
      </c>
      <c r="K727" s="19">
        <v>17266</v>
      </c>
      <c r="L727" s="19">
        <v>21110</v>
      </c>
      <c r="M727" s="19">
        <v>24130</v>
      </c>
      <c r="N727" s="19">
        <v>28772</v>
      </c>
      <c r="O727" s="19">
        <v>34175</v>
      </c>
      <c r="P727" s="19">
        <v>41207</v>
      </c>
      <c r="Q727" s="19">
        <v>44715</v>
      </c>
      <c r="R727" s="19">
        <v>48340</v>
      </c>
      <c r="S727" s="19">
        <v>48569</v>
      </c>
      <c r="T727" s="19">
        <v>49371</v>
      </c>
      <c r="U727" s="19">
        <v>49601</v>
      </c>
      <c r="V727" s="19">
        <v>49503</v>
      </c>
      <c r="W727" s="19">
        <v>50441</v>
      </c>
      <c r="X727" s="19">
        <v>50678</v>
      </c>
      <c r="Y727" s="19">
        <v>49816</v>
      </c>
      <c r="Z727" s="19">
        <v>48473</v>
      </c>
      <c r="AA727" s="19">
        <v>47112</v>
      </c>
      <c r="AB727" s="19">
        <v>45471</v>
      </c>
      <c r="AC727" s="19">
        <v>43553</v>
      </c>
      <c r="AD727" s="19">
        <v>41512</v>
      </c>
      <c r="AE727" s="19">
        <v>40691</v>
      </c>
      <c r="AF727" s="19">
        <v>39907</v>
      </c>
      <c r="AG727" s="19">
        <v>39244</v>
      </c>
      <c r="AH727" s="19">
        <v>38732</v>
      </c>
      <c r="AI727" s="19">
        <v>38292</v>
      </c>
      <c r="AJ727" s="19">
        <v>38051</v>
      </c>
      <c r="AK727" s="19">
        <v>37967</v>
      </c>
      <c r="AL727" s="19">
        <v>37941</v>
      </c>
      <c r="AM727" s="19">
        <v>37989</v>
      </c>
      <c r="AN727" s="19">
        <v>38102</v>
      </c>
      <c r="AO727" s="19">
        <v>38183</v>
      </c>
    </row>
    <row r="728" spans="2:41" x14ac:dyDescent="0.3">
      <c r="B728" s="19">
        <v>22</v>
      </c>
      <c r="C728" s="19" t="s">
        <v>152</v>
      </c>
      <c r="D728" s="19" t="s">
        <v>54</v>
      </c>
      <c r="E728" s="19" t="s">
        <v>45</v>
      </c>
      <c r="F728" s="19">
        <v>1407.5</v>
      </c>
      <c r="G728" s="19">
        <v>3454.5</v>
      </c>
      <c r="H728" s="19">
        <v>8757.2000000000007</v>
      </c>
      <c r="I728" s="19">
        <v>19172</v>
      </c>
      <c r="J728" s="19">
        <v>34105</v>
      </c>
      <c r="K728" s="19">
        <v>50403</v>
      </c>
      <c r="L728" s="19">
        <v>77755</v>
      </c>
      <c r="M728" s="19">
        <v>108540</v>
      </c>
      <c r="N728" s="19">
        <v>136960</v>
      </c>
      <c r="O728" s="19">
        <v>162380</v>
      </c>
      <c r="P728" s="19">
        <v>181000</v>
      </c>
      <c r="Q728" s="19">
        <v>234960</v>
      </c>
      <c r="R728" s="19">
        <v>294030</v>
      </c>
      <c r="S728" s="19">
        <v>356450</v>
      </c>
      <c r="T728" s="19">
        <v>423990</v>
      </c>
      <c r="U728" s="19">
        <v>490970</v>
      </c>
      <c r="V728" s="19">
        <v>556450</v>
      </c>
      <c r="W728" s="19">
        <v>627820</v>
      </c>
      <c r="X728" s="19">
        <v>696040</v>
      </c>
      <c r="Y728" s="19">
        <v>755790</v>
      </c>
      <c r="Z728" s="19">
        <v>808410</v>
      </c>
      <c r="AA728" s="19">
        <v>858290</v>
      </c>
      <c r="AB728" s="19">
        <v>900900</v>
      </c>
      <c r="AC728" s="19">
        <v>934980</v>
      </c>
      <c r="AD728" s="19">
        <v>965370</v>
      </c>
      <c r="AE728" s="19">
        <v>991400</v>
      </c>
      <c r="AF728" s="19">
        <v>1009300</v>
      </c>
      <c r="AG728" s="19">
        <v>1024400</v>
      </c>
      <c r="AH728" s="19">
        <v>1038900</v>
      </c>
      <c r="AI728" s="19">
        <v>1048400</v>
      </c>
      <c r="AJ728" s="19">
        <v>1058100</v>
      </c>
      <c r="AK728" s="19">
        <v>1070200</v>
      </c>
      <c r="AL728" s="19">
        <v>1079000</v>
      </c>
      <c r="AM728" s="19">
        <v>1087800</v>
      </c>
      <c r="AN728" s="19">
        <v>1099600</v>
      </c>
      <c r="AO728" s="19">
        <v>1108800</v>
      </c>
    </row>
    <row r="729" spans="2:41" x14ac:dyDescent="0.3">
      <c r="B729" s="19">
        <v>22</v>
      </c>
      <c r="C729" s="19" t="s">
        <v>152</v>
      </c>
      <c r="D729" s="19" t="s">
        <v>54</v>
      </c>
      <c r="E729" s="19" t="s">
        <v>46</v>
      </c>
      <c r="F729" s="19">
        <v>95.016999999999996</v>
      </c>
      <c r="G729" s="19">
        <v>309.73</v>
      </c>
      <c r="H729" s="19">
        <v>926.76</v>
      </c>
      <c r="I729" s="19">
        <v>2465.6999999999998</v>
      </c>
      <c r="J729" s="19">
        <v>5155</v>
      </c>
      <c r="K729" s="19">
        <v>6195.9</v>
      </c>
      <c r="L729" s="19">
        <v>8104.4</v>
      </c>
      <c r="M729" s="19">
        <v>10148</v>
      </c>
      <c r="N729" s="19">
        <v>12353</v>
      </c>
      <c r="O729" s="19">
        <v>14227</v>
      </c>
      <c r="P729" s="19">
        <v>16294</v>
      </c>
      <c r="Q729" s="19">
        <v>18675</v>
      </c>
      <c r="R729" s="19">
        <v>20513</v>
      </c>
      <c r="S729" s="19">
        <v>21555</v>
      </c>
      <c r="T729" s="19">
        <v>22349</v>
      </c>
      <c r="U729" s="19">
        <v>22941</v>
      </c>
      <c r="V729" s="19">
        <v>24198</v>
      </c>
      <c r="W729" s="19">
        <v>24945</v>
      </c>
      <c r="X729" s="19">
        <v>25359</v>
      </c>
      <c r="Y729" s="19">
        <v>25362</v>
      </c>
      <c r="Z729" s="19">
        <v>25183</v>
      </c>
      <c r="AA729" s="19">
        <v>24962</v>
      </c>
      <c r="AB729" s="19">
        <v>24504</v>
      </c>
      <c r="AC729" s="19">
        <v>23822</v>
      </c>
      <c r="AD729" s="19">
        <v>23100</v>
      </c>
      <c r="AE729" s="19">
        <v>22945</v>
      </c>
      <c r="AF729" s="19">
        <v>22687</v>
      </c>
      <c r="AG729" s="19">
        <v>22434</v>
      </c>
      <c r="AH729" s="19">
        <v>22205</v>
      </c>
      <c r="AI729" s="19">
        <v>21873</v>
      </c>
      <c r="AJ729" s="19">
        <v>21531</v>
      </c>
      <c r="AK729" s="19">
        <v>21232</v>
      </c>
      <c r="AL729" s="19">
        <v>20851</v>
      </c>
      <c r="AM729" s="19">
        <v>20465</v>
      </c>
      <c r="AN729" s="19">
        <v>20137</v>
      </c>
      <c r="AO729" s="19">
        <v>19760</v>
      </c>
    </row>
    <row r="730" spans="2:41" x14ac:dyDescent="0.3">
      <c r="B730" s="19">
        <v>23</v>
      </c>
      <c r="C730" s="19" t="s">
        <v>152</v>
      </c>
      <c r="D730" s="19" t="s">
        <v>153</v>
      </c>
      <c r="E730" s="19" t="s">
        <v>42</v>
      </c>
      <c r="F730" s="19">
        <v>56014</v>
      </c>
      <c r="G730" s="19">
        <v>141800</v>
      </c>
      <c r="H730" s="19">
        <v>314080</v>
      </c>
      <c r="I730" s="19">
        <v>617770</v>
      </c>
      <c r="J730" s="19">
        <v>1027100</v>
      </c>
      <c r="K730" s="19">
        <v>1547100</v>
      </c>
      <c r="L730" s="19">
        <v>2280200</v>
      </c>
      <c r="M730" s="19">
        <v>3000500</v>
      </c>
      <c r="N730" s="19">
        <v>3720400</v>
      </c>
      <c r="O730" s="19">
        <v>4417700</v>
      </c>
      <c r="P730" s="19">
        <v>4967100</v>
      </c>
      <c r="Q730" s="19">
        <v>6153200</v>
      </c>
      <c r="R730" s="19">
        <v>7628400</v>
      </c>
      <c r="S730" s="19">
        <v>8169600</v>
      </c>
      <c r="T730" s="19">
        <v>9250400</v>
      </c>
      <c r="U730" s="19">
        <v>10236000</v>
      </c>
      <c r="V730" s="19">
        <v>11079000</v>
      </c>
      <c r="W730" s="19">
        <v>11939000</v>
      </c>
      <c r="X730" s="19">
        <v>12682000</v>
      </c>
      <c r="Y730" s="19">
        <v>13304000</v>
      </c>
      <c r="Z730" s="19">
        <v>13866000</v>
      </c>
      <c r="AA730" s="19">
        <v>14360000</v>
      </c>
      <c r="AB730" s="19">
        <v>14829000</v>
      </c>
      <c r="AC730" s="19">
        <v>15195000</v>
      </c>
      <c r="AD730" s="19">
        <v>15529000</v>
      </c>
      <c r="AE730" s="19">
        <v>15789000</v>
      </c>
      <c r="AF730" s="19">
        <v>15951000</v>
      </c>
      <c r="AG730" s="19">
        <v>16087000</v>
      </c>
      <c r="AH730" s="19">
        <v>16228000</v>
      </c>
      <c r="AI730" s="19">
        <v>16304000</v>
      </c>
      <c r="AJ730" s="19">
        <v>16380000</v>
      </c>
      <c r="AK730" s="19">
        <v>16490000</v>
      </c>
      <c r="AL730" s="19">
        <v>16554000</v>
      </c>
      <c r="AM730" s="19">
        <v>16618000</v>
      </c>
      <c r="AN730" s="19">
        <v>16721000</v>
      </c>
      <c r="AO730" s="19">
        <v>16791000</v>
      </c>
    </row>
    <row r="731" spans="2:41" x14ac:dyDescent="0.3">
      <c r="B731" s="19">
        <v>23</v>
      </c>
      <c r="C731" s="19" t="s">
        <v>152</v>
      </c>
      <c r="D731" s="19" t="s">
        <v>153</v>
      </c>
      <c r="E731" s="19" t="s">
        <v>44</v>
      </c>
      <c r="F731" s="19">
        <v>1538</v>
      </c>
      <c r="G731" s="19">
        <v>3587.9</v>
      </c>
      <c r="H731" s="19">
        <v>6226.6</v>
      </c>
      <c r="I731" s="19">
        <v>8802.4</v>
      </c>
      <c r="J731" s="19">
        <v>10204</v>
      </c>
      <c r="K731" s="19">
        <v>10644</v>
      </c>
      <c r="L731" s="19">
        <v>11339</v>
      </c>
      <c r="M731" s="19">
        <v>12789</v>
      </c>
      <c r="N731" s="19">
        <v>15535</v>
      </c>
      <c r="O731" s="19">
        <v>19226</v>
      </c>
      <c r="P731" s="19">
        <v>21518</v>
      </c>
      <c r="Q731" s="19">
        <v>26686</v>
      </c>
      <c r="R731" s="19">
        <v>35475</v>
      </c>
      <c r="S731" s="19">
        <v>90075</v>
      </c>
      <c r="T731" s="19">
        <v>113100</v>
      </c>
      <c r="U731" s="19">
        <v>125090</v>
      </c>
      <c r="V731" s="19">
        <v>127320</v>
      </c>
      <c r="W731" s="19">
        <v>125700</v>
      </c>
      <c r="X731" s="19">
        <v>124590</v>
      </c>
      <c r="Y731" s="19">
        <v>123770</v>
      </c>
      <c r="Z731" s="19">
        <v>123680</v>
      </c>
      <c r="AA731" s="19">
        <v>124220</v>
      </c>
      <c r="AB731" s="19">
        <v>125530</v>
      </c>
      <c r="AC731" s="19">
        <v>126720</v>
      </c>
      <c r="AD731" s="19">
        <v>128210</v>
      </c>
      <c r="AE731" s="19">
        <v>130040</v>
      </c>
      <c r="AF731" s="19">
        <v>132090</v>
      </c>
      <c r="AG731" s="19">
        <v>134430</v>
      </c>
      <c r="AH731" s="19">
        <v>137100</v>
      </c>
      <c r="AI731" s="19">
        <v>139610</v>
      </c>
      <c r="AJ731" s="19">
        <v>141660</v>
      </c>
      <c r="AK731" s="19">
        <v>143660</v>
      </c>
      <c r="AL731" s="19">
        <v>145400</v>
      </c>
      <c r="AM731" s="19">
        <v>147090</v>
      </c>
      <c r="AN731" s="19">
        <v>148890</v>
      </c>
      <c r="AO731" s="19">
        <v>150630</v>
      </c>
    </row>
    <row r="732" spans="2:41" x14ac:dyDescent="0.3">
      <c r="B732" s="19">
        <v>23</v>
      </c>
      <c r="C732" s="19" t="s">
        <v>152</v>
      </c>
      <c r="D732" s="19" t="s">
        <v>153</v>
      </c>
      <c r="E732" s="19" t="s">
        <v>45</v>
      </c>
      <c r="F732" s="19">
        <v>1820</v>
      </c>
      <c r="G732" s="19">
        <v>3911.5</v>
      </c>
      <c r="H732" s="19">
        <v>8556</v>
      </c>
      <c r="I732" s="19">
        <v>18019</v>
      </c>
      <c r="J732" s="19">
        <v>32100</v>
      </c>
      <c r="K732" s="19">
        <v>48426</v>
      </c>
      <c r="L732" s="19">
        <v>75905</v>
      </c>
      <c r="M732" s="19">
        <v>106000</v>
      </c>
      <c r="N732" s="19">
        <v>132800</v>
      </c>
      <c r="O732" s="19">
        <v>157760</v>
      </c>
      <c r="P732" s="19">
        <v>173120</v>
      </c>
      <c r="Q732" s="19">
        <v>230340</v>
      </c>
      <c r="R732" s="19">
        <v>307600</v>
      </c>
      <c r="S732" s="19">
        <v>379440</v>
      </c>
      <c r="T732" s="19">
        <v>444680</v>
      </c>
      <c r="U732" s="19">
        <v>506410</v>
      </c>
      <c r="V732" s="19">
        <v>568200</v>
      </c>
      <c r="W732" s="19">
        <v>622010</v>
      </c>
      <c r="X732" s="19">
        <v>671690</v>
      </c>
      <c r="Y732" s="19">
        <v>720170</v>
      </c>
      <c r="Z732" s="19">
        <v>759910</v>
      </c>
      <c r="AA732" s="19">
        <v>796310</v>
      </c>
      <c r="AB732" s="19">
        <v>831210</v>
      </c>
      <c r="AC732" s="19">
        <v>857350</v>
      </c>
      <c r="AD732" s="19">
        <v>880150</v>
      </c>
      <c r="AE732" s="19">
        <v>902280</v>
      </c>
      <c r="AF732" s="19">
        <v>917250</v>
      </c>
      <c r="AG732" s="19">
        <v>930290</v>
      </c>
      <c r="AH732" s="19">
        <v>944380</v>
      </c>
      <c r="AI732" s="19">
        <v>953380</v>
      </c>
      <c r="AJ732" s="19">
        <v>962120</v>
      </c>
      <c r="AK732" s="19">
        <v>973560</v>
      </c>
      <c r="AL732" s="19">
        <v>981280</v>
      </c>
      <c r="AM732" s="19">
        <v>989090</v>
      </c>
      <c r="AN732" s="19">
        <v>999970</v>
      </c>
      <c r="AO732" s="19">
        <v>1008100</v>
      </c>
    </row>
    <row r="733" spans="2:41" x14ac:dyDescent="0.3">
      <c r="B733" s="19">
        <v>23</v>
      </c>
      <c r="C733" s="19" t="s">
        <v>152</v>
      </c>
      <c r="D733" s="19" t="s">
        <v>153</v>
      </c>
      <c r="E733" s="19" t="s">
        <v>46</v>
      </c>
      <c r="F733" s="19">
        <v>2110.6</v>
      </c>
      <c r="G733" s="19">
        <v>4346.8</v>
      </c>
      <c r="H733" s="19">
        <v>8409.1</v>
      </c>
      <c r="I733" s="19">
        <v>15682</v>
      </c>
      <c r="J733" s="19">
        <v>24274</v>
      </c>
      <c r="K733" s="19">
        <v>25876</v>
      </c>
      <c r="L733" s="19">
        <v>35640</v>
      </c>
      <c r="M733" s="19">
        <v>47863</v>
      </c>
      <c r="N733" s="19">
        <v>57266</v>
      </c>
      <c r="O733" s="19">
        <v>68921</v>
      </c>
      <c r="P733" s="19">
        <v>68450</v>
      </c>
      <c r="Q733" s="19">
        <v>120520</v>
      </c>
      <c r="R733" s="19">
        <v>198140</v>
      </c>
      <c r="S733" s="19">
        <v>311570</v>
      </c>
      <c r="T733" s="19">
        <v>363910</v>
      </c>
      <c r="U733" s="19">
        <v>367580</v>
      </c>
      <c r="V733" s="19">
        <v>353910</v>
      </c>
      <c r="W733" s="19">
        <v>335760</v>
      </c>
      <c r="X733" s="19">
        <v>319260</v>
      </c>
      <c r="Y733" s="19">
        <v>309950</v>
      </c>
      <c r="Z733" s="19">
        <v>311770</v>
      </c>
      <c r="AA733" s="19">
        <v>307570</v>
      </c>
      <c r="AB733" s="19">
        <v>298930</v>
      </c>
      <c r="AC733" s="19">
        <v>302290</v>
      </c>
      <c r="AD733" s="19">
        <v>300510</v>
      </c>
      <c r="AE733" s="19">
        <v>293590</v>
      </c>
      <c r="AF733" s="19">
        <v>300050</v>
      </c>
      <c r="AG733" s="19">
        <v>305080</v>
      </c>
      <c r="AH733" s="19">
        <v>303350</v>
      </c>
      <c r="AI733" s="19">
        <v>312770</v>
      </c>
      <c r="AJ733" s="19">
        <v>318970</v>
      </c>
      <c r="AK733" s="19">
        <v>316270</v>
      </c>
      <c r="AL733" s="19">
        <v>322660</v>
      </c>
      <c r="AM733" s="19">
        <v>327510</v>
      </c>
      <c r="AN733" s="19">
        <v>323480</v>
      </c>
      <c r="AO733" s="19">
        <v>326770</v>
      </c>
    </row>
    <row r="734" spans="2:41" x14ac:dyDescent="0.3">
      <c r="B734" s="19">
        <v>23</v>
      </c>
      <c r="C734" s="19" t="s">
        <v>152</v>
      </c>
      <c r="D734" s="19" t="s">
        <v>51</v>
      </c>
      <c r="E734" s="19" t="s">
        <v>42</v>
      </c>
      <c r="F734" s="19">
        <v>49724</v>
      </c>
      <c r="G734" s="19">
        <v>128710</v>
      </c>
      <c r="H734" s="19">
        <v>280890</v>
      </c>
      <c r="I734" s="19">
        <v>545040</v>
      </c>
      <c r="J734" s="19">
        <v>893420</v>
      </c>
      <c r="K734" s="19">
        <v>1308900</v>
      </c>
      <c r="L734" s="19">
        <v>1879500</v>
      </c>
      <c r="M734" s="19">
        <v>2482300</v>
      </c>
      <c r="N734" s="19">
        <v>3083200</v>
      </c>
      <c r="O734" s="19">
        <v>3665600</v>
      </c>
      <c r="P734" s="19">
        <v>4123600</v>
      </c>
      <c r="Q734" s="19">
        <v>5051400</v>
      </c>
      <c r="R734" s="19">
        <v>6249100</v>
      </c>
      <c r="S734" s="19">
        <v>6725900</v>
      </c>
      <c r="T734" s="19">
        <v>7747800</v>
      </c>
      <c r="U734" s="19">
        <v>8668100</v>
      </c>
      <c r="V734" s="19">
        <v>9473100</v>
      </c>
      <c r="W734" s="19">
        <v>10301000</v>
      </c>
      <c r="X734" s="19">
        <v>11063000</v>
      </c>
      <c r="Y734" s="19">
        <v>11730000</v>
      </c>
      <c r="Z734" s="19">
        <v>12304000</v>
      </c>
      <c r="AA734" s="19">
        <v>12851000</v>
      </c>
      <c r="AB734" s="19">
        <v>13339000</v>
      </c>
      <c r="AC734" s="19">
        <v>13730000</v>
      </c>
      <c r="AD734" s="19">
        <v>14085000</v>
      </c>
      <c r="AE734" s="19">
        <v>14363000</v>
      </c>
      <c r="AF734" s="19">
        <v>14544000</v>
      </c>
      <c r="AG734" s="19">
        <v>14693000</v>
      </c>
      <c r="AH734" s="19">
        <v>14787000</v>
      </c>
      <c r="AI734" s="19">
        <v>14868000</v>
      </c>
      <c r="AJ734" s="19">
        <v>14945000</v>
      </c>
      <c r="AK734" s="19">
        <v>15050000</v>
      </c>
      <c r="AL734" s="19">
        <v>15112000</v>
      </c>
      <c r="AM734" s="19">
        <v>15172000</v>
      </c>
      <c r="AN734" s="19">
        <v>15267000</v>
      </c>
      <c r="AO734" s="19">
        <v>15330000</v>
      </c>
    </row>
    <row r="735" spans="2:41" x14ac:dyDescent="0.3">
      <c r="B735" s="19">
        <v>23</v>
      </c>
      <c r="C735" s="19" t="s">
        <v>152</v>
      </c>
      <c r="D735" s="19" t="s">
        <v>51</v>
      </c>
      <c r="E735" s="19" t="s">
        <v>44</v>
      </c>
      <c r="F735" s="19">
        <v>1033.8</v>
      </c>
      <c r="G735" s="19">
        <v>2528</v>
      </c>
      <c r="H735" s="19">
        <v>4472.6000000000004</v>
      </c>
      <c r="I735" s="19">
        <v>6365.2</v>
      </c>
      <c r="J735" s="19">
        <v>7132.8</v>
      </c>
      <c r="K735" s="19">
        <v>6831.1</v>
      </c>
      <c r="L735" s="19">
        <v>6669.1</v>
      </c>
      <c r="M735" s="19">
        <v>7167.5</v>
      </c>
      <c r="N735" s="19">
        <v>8835.6</v>
      </c>
      <c r="O735" s="19">
        <v>11214</v>
      </c>
      <c r="P735" s="19">
        <v>13118</v>
      </c>
      <c r="Q735" s="19">
        <v>15971</v>
      </c>
      <c r="R735" s="19">
        <v>20734</v>
      </c>
      <c r="S735" s="19">
        <v>72768</v>
      </c>
      <c r="T735" s="19">
        <v>94233</v>
      </c>
      <c r="U735" s="19">
        <v>107450</v>
      </c>
      <c r="V735" s="19">
        <v>111590</v>
      </c>
      <c r="W735" s="19">
        <v>111410</v>
      </c>
      <c r="X735" s="19">
        <v>111480</v>
      </c>
      <c r="Y735" s="19">
        <v>111490</v>
      </c>
      <c r="Z735" s="19">
        <v>112020</v>
      </c>
      <c r="AA735" s="19">
        <v>113140</v>
      </c>
      <c r="AB735" s="19">
        <v>114870</v>
      </c>
      <c r="AC735" s="19">
        <v>116530</v>
      </c>
      <c r="AD735" s="19">
        <v>118370</v>
      </c>
      <c r="AE735" s="19">
        <v>120440</v>
      </c>
      <c r="AF735" s="19">
        <v>122720</v>
      </c>
      <c r="AG735" s="19">
        <v>125240</v>
      </c>
      <c r="AH735" s="19">
        <v>128000</v>
      </c>
      <c r="AI735" s="19">
        <v>130560</v>
      </c>
      <c r="AJ735" s="19">
        <v>132610</v>
      </c>
      <c r="AK735" s="19">
        <v>134560</v>
      </c>
      <c r="AL735" s="19">
        <v>136250</v>
      </c>
      <c r="AM735" s="19">
        <v>137910</v>
      </c>
      <c r="AN735" s="19">
        <v>139640</v>
      </c>
      <c r="AO735" s="19">
        <v>141310</v>
      </c>
    </row>
    <row r="736" spans="2:41" x14ac:dyDescent="0.3">
      <c r="B736" s="19">
        <v>23</v>
      </c>
      <c r="C736" s="19" t="s">
        <v>152</v>
      </c>
      <c r="D736" s="19" t="s">
        <v>51</v>
      </c>
      <c r="E736" s="19" t="s">
        <v>45</v>
      </c>
      <c r="F736" s="19">
        <v>1353.5</v>
      </c>
      <c r="G736" s="19">
        <v>3067.3</v>
      </c>
      <c r="H736" s="19">
        <v>7644.9</v>
      </c>
      <c r="I736" s="19">
        <v>17164</v>
      </c>
      <c r="J736" s="19">
        <v>31679</v>
      </c>
      <c r="K736" s="19">
        <v>48141</v>
      </c>
      <c r="L736" s="19">
        <v>75754</v>
      </c>
      <c r="M736" s="19">
        <v>105860</v>
      </c>
      <c r="N736" s="19">
        <v>132110</v>
      </c>
      <c r="O736" s="19">
        <v>156010</v>
      </c>
      <c r="P736" s="19">
        <v>169850</v>
      </c>
      <c r="Q736" s="19">
        <v>230180</v>
      </c>
      <c r="R736" s="19">
        <v>307600</v>
      </c>
      <c r="S736" s="19">
        <v>379440</v>
      </c>
      <c r="T736" s="19">
        <v>444680</v>
      </c>
      <c r="U736" s="19">
        <v>506410</v>
      </c>
      <c r="V736" s="19">
        <v>568200</v>
      </c>
      <c r="W736" s="19">
        <v>622010</v>
      </c>
      <c r="X736" s="19">
        <v>671690</v>
      </c>
      <c r="Y736" s="19">
        <v>720170</v>
      </c>
      <c r="Z736" s="19">
        <v>759910</v>
      </c>
      <c r="AA736" s="19">
        <v>796310</v>
      </c>
      <c r="AB736" s="19">
        <v>831210</v>
      </c>
      <c r="AC736" s="19">
        <v>857350</v>
      </c>
      <c r="AD736" s="19">
        <v>880150</v>
      </c>
      <c r="AE736" s="19">
        <v>902280</v>
      </c>
      <c r="AF736" s="19">
        <v>917250</v>
      </c>
      <c r="AG736" s="19">
        <v>930290</v>
      </c>
      <c r="AH736" s="19">
        <v>944380</v>
      </c>
      <c r="AI736" s="19">
        <v>953380</v>
      </c>
      <c r="AJ736" s="19">
        <v>962120</v>
      </c>
      <c r="AK736" s="19">
        <v>973560</v>
      </c>
      <c r="AL736" s="19">
        <v>981280</v>
      </c>
      <c r="AM736" s="19">
        <v>989090</v>
      </c>
      <c r="AN736" s="19">
        <v>999970</v>
      </c>
      <c r="AO736" s="19">
        <v>1008100</v>
      </c>
    </row>
    <row r="737" spans="2:41" x14ac:dyDescent="0.3">
      <c r="B737" s="19">
        <v>23</v>
      </c>
      <c r="C737" s="19" t="s">
        <v>152</v>
      </c>
      <c r="D737" s="19" t="s">
        <v>51</v>
      </c>
      <c r="E737" s="19" t="s">
        <v>46</v>
      </c>
      <c r="F737" s="19">
        <v>1767.2</v>
      </c>
      <c r="G737" s="19">
        <v>3655</v>
      </c>
      <c r="H737" s="19">
        <v>6888.2</v>
      </c>
      <c r="I737" s="19">
        <v>12424</v>
      </c>
      <c r="J737" s="19">
        <v>18441</v>
      </c>
      <c r="K737" s="19">
        <v>18735</v>
      </c>
      <c r="L737" s="19">
        <v>24801</v>
      </c>
      <c r="M737" s="19">
        <v>33102</v>
      </c>
      <c r="N737" s="19">
        <v>39779</v>
      </c>
      <c r="O737" s="19">
        <v>48435</v>
      </c>
      <c r="P737" s="19">
        <v>49481</v>
      </c>
      <c r="Q737" s="19">
        <v>81917</v>
      </c>
      <c r="R737" s="19">
        <v>136230</v>
      </c>
      <c r="S737" s="19">
        <v>225790</v>
      </c>
      <c r="T737" s="19">
        <v>269260</v>
      </c>
      <c r="U737" s="19">
        <v>283710</v>
      </c>
      <c r="V737" s="19">
        <v>284600</v>
      </c>
      <c r="W737" s="19">
        <v>278360</v>
      </c>
      <c r="X737" s="19">
        <v>269070</v>
      </c>
      <c r="Y737" s="19">
        <v>261130</v>
      </c>
      <c r="Z737" s="19">
        <v>263060</v>
      </c>
      <c r="AA737" s="19">
        <v>259400</v>
      </c>
      <c r="AB737" s="19">
        <v>251530</v>
      </c>
      <c r="AC737" s="19">
        <v>254550</v>
      </c>
      <c r="AD737" s="19">
        <v>252760</v>
      </c>
      <c r="AE737" s="19">
        <v>246160</v>
      </c>
      <c r="AF737" s="19">
        <v>251610</v>
      </c>
      <c r="AG737" s="19">
        <v>255670</v>
      </c>
      <c r="AH737" s="19">
        <v>253510</v>
      </c>
      <c r="AI737" s="19">
        <v>261560</v>
      </c>
      <c r="AJ737" s="19">
        <v>267080</v>
      </c>
      <c r="AK737" s="19">
        <v>264700</v>
      </c>
      <c r="AL737" s="19">
        <v>270650</v>
      </c>
      <c r="AM737" s="19">
        <v>275210</v>
      </c>
      <c r="AN737" s="19">
        <v>271670</v>
      </c>
      <c r="AO737" s="19">
        <v>274840</v>
      </c>
    </row>
    <row r="738" spans="2:41" x14ac:dyDescent="0.3">
      <c r="B738" s="19">
        <v>23</v>
      </c>
      <c r="C738" s="19" t="s">
        <v>152</v>
      </c>
      <c r="D738" s="19" t="s">
        <v>52</v>
      </c>
      <c r="E738" s="19" t="s">
        <v>42</v>
      </c>
      <c r="F738" s="19">
        <v>30964</v>
      </c>
      <c r="G738" s="19">
        <v>74680</v>
      </c>
      <c r="H738" s="19">
        <v>161860</v>
      </c>
      <c r="I738" s="19">
        <v>311950</v>
      </c>
      <c r="J738" s="19">
        <v>515740</v>
      </c>
      <c r="K738" s="19">
        <v>772090</v>
      </c>
      <c r="L738" s="19">
        <v>1137300</v>
      </c>
      <c r="M738" s="19">
        <v>1526800</v>
      </c>
      <c r="N738" s="19">
        <v>1927500</v>
      </c>
      <c r="O738" s="19">
        <v>2296200</v>
      </c>
      <c r="P738" s="19">
        <v>2652400</v>
      </c>
      <c r="Q738" s="19">
        <v>3220000</v>
      </c>
      <c r="R738" s="19">
        <v>3817200</v>
      </c>
      <c r="S738" s="19">
        <v>4357300</v>
      </c>
      <c r="T738" s="19">
        <v>4945100</v>
      </c>
      <c r="U738" s="19">
        <v>5544100</v>
      </c>
      <c r="V738" s="19">
        <v>6150100</v>
      </c>
      <c r="W738" s="19">
        <v>6820300</v>
      </c>
      <c r="X738" s="19">
        <v>7448000</v>
      </c>
      <c r="Y738" s="19">
        <v>7956000</v>
      </c>
      <c r="Z738" s="19">
        <v>8407600</v>
      </c>
      <c r="AA738" s="19">
        <v>8839000</v>
      </c>
      <c r="AB738" s="19">
        <v>9191400</v>
      </c>
      <c r="AC738" s="19">
        <v>9485800</v>
      </c>
      <c r="AD738" s="19">
        <v>9719100</v>
      </c>
      <c r="AE738" s="19">
        <v>9914200</v>
      </c>
      <c r="AF738" s="19">
        <v>10031000</v>
      </c>
      <c r="AG738" s="19">
        <v>10122000</v>
      </c>
      <c r="AH738" s="19">
        <v>10207000</v>
      </c>
      <c r="AI738" s="19">
        <v>10247000</v>
      </c>
      <c r="AJ738" s="19">
        <v>10290000</v>
      </c>
      <c r="AK738" s="19">
        <v>10355000</v>
      </c>
      <c r="AL738" s="19">
        <v>10391000</v>
      </c>
      <c r="AM738" s="19">
        <v>10428000</v>
      </c>
      <c r="AN738" s="19">
        <v>10489000</v>
      </c>
      <c r="AO738" s="19">
        <v>10527000</v>
      </c>
    </row>
    <row r="739" spans="2:41" x14ac:dyDescent="0.3">
      <c r="B739" s="19">
        <v>23</v>
      </c>
      <c r="C739" s="19" t="s">
        <v>152</v>
      </c>
      <c r="D739" s="19" t="s">
        <v>52</v>
      </c>
      <c r="E739" s="19" t="s">
        <v>44</v>
      </c>
      <c r="F739" s="19">
        <v>730.02</v>
      </c>
      <c r="G739" s="19">
        <v>1669.9</v>
      </c>
      <c r="H739" s="19">
        <v>3054.6</v>
      </c>
      <c r="I739" s="19">
        <v>4686.7</v>
      </c>
      <c r="J739" s="19">
        <v>6244.4</v>
      </c>
      <c r="K739" s="19">
        <v>7082.1</v>
      </c>
      <c r="L739" s="19">
        <v>8160.1</v>
      </c>
      <c r="M739" s="19">
        <v>9207.1</v>
      </c>
      <c r="N739" s="19">
        <v>10974</v>
      </c>
      <c r="O739" s="19">
        <v>12966</v>
      </c>
      <c r="P739" s="19">
        <v>15547</v>
      </c>
      <c r="Q739" s="19">
        <v>17170</v>
      </c>
      <c r="R739" s="19">
        <v>18904</v>
      </c>
      <c r="S739" s="19">
        <v>19586</v>
      </c>
      <c r="T739" s="19">
        <v>20533</v>
      </c>
      <c r="U739" s="19">
        <v>20929</v>
      </c>
      <c r="V739" s="19">
        <v>21250</v>
      </c>
      <c r="W739" s="19">
        <v>21990</v>
      </c>
      <c r="X739" s="19">
        <v>22473</v>
      </c>
      <c r="Y739" s="19">
        <v>22555</v>
      </c>
      <c r="Z739" s="19">
        <v>22435</v>
      </c>
      <c r="AA739" s="19">
        <v>22301</v>
      </c>
      <c r="AB739" s="19">
        <v>21967</v>
      </c>
      <c r="AC739" s="19">
        <v>21486</v>
      </c>
      <c r="AD739" s="19">
        <v>20954</v>
      </c>
      <c r="AE739" s="19">
        <v>20892</v>
      </c>
      <c r="AF739" s="19">
        <v>20796</v>
      </c>
      <c r="AG739" s="19">
        <v>20701</v>
      </c>
      <c r="AH739" s="19">
        <v>20627</v>
      </c>
      <c r="AI739" s="19">
        <v>20545</v>
      </c>
      <c r="AJ739" s="19">
        <v>20533</v>
      </c>
      <c r="AK739" s="19">
        <v>20572</v>
      </c>
      <c r="AL739" s="19">
        <v>20610</v>
      </c>
      <c r="AM739" s="19">
        <v>20660</v>
      </c>
      <c r="AN739" s="19">
        <v>20734</v>
      </c>
      <c r="AO739" s="19">
        <v>20786</v>
      </c>
    </row>
    <row r="740" spans="2:41" x14ac:dyDescent="0.3">
      <c r="B740" s="19">
        <v>23</v>
      </c>
      <c r="C740" s="19" t="s">
        <v>152</v>
      </c>
      <c r="D740" s="19" t="s">
        <v>52</v>
      </c>
      <c r="E740" s="19" t="s">
        <v>45</v>
      </c>
      <c r="F740" s="19">
        <v>1120.3</v>
      </c>
      <c r="G740" s="19">
        <v>2749.8</v>
      </c>
      <c r="H740" s="19">
        <v>6970.7</v>
      </c>
      <c r="I740" s="19">
        <v>15261</v>
      </c>
      <c r="J740" s="19">
        <v>27148</v>
      </c>
      <c r="K740" s="19">
        <v>40121</v>
      </c>
      <c r="L740" s="19">
        <v>61893</v>
      </c>
      <c r="M740" s="19">
        <v>86398</v>
      </c>
      <c r="N740" s="19">
        <v>109020</v>
      </c>
      <c r="O740" s="19">
        <v>129250</v>
      </c>
      <c r="P740" s="19">
        <v>144080</v>
      </c>
      <c r="Q740" s="19">
        <v>187030</v>
      </c>
      <c r="R740" s="19">
        <v>234040</v>
      </c>
      <c r="S740" s="19">
        <v>283730</v>
      </c>
      <c r="T740" s="19">
        <v>337490</v>
      </c>
      <c r="U740" s="19">
        <v>390810</v>
      </c>
      <c r="V740" s="19">
        <v>442930</v>
      </c>
      <c r="W740" s="19">
        <v>499740</v>
      </c>
      <c r="X740" s="19">
        <v>554050</v>
      </c>
      <c r="Y740" s="19">
        <v>601610</v>
      </c>
      <c r="Z740" s="19">
        <v>643490</v>
      </c>
      <c r="AA740" s="19">
        <v>683200</v>
      </c>
      <c r="AB740" s="19">
        <v>717110</v>
      </c>
      <c r="AC740" s="19">
        <v>744250</v>
      </c>
      <c r="AD740" s="19">
        <v>768430</v>
      </c>
      <c r="AE740" s="19">
        <v>789150</v>
      </c>
      <c r="AF740" s="19">
        <v>803400</v>
      </c>
      <c r="AG740" s="19">
        <v>815400</v>
      </c>
      <c r="AH740" s="19">
        <v>826970</v>
      </c>
      <c r="AI740" s="19">
        <v>834560</v>
      </c>
      <c r="AJ740" s="19">
        <v>842240</v>
      </c>
      <c r="AK740" s="19">
        <v>851840</v>
      </c>
      <c r="AL740" s="19">
        <v>858870</v>
      </c>
      <c r="AM740" s="19">
        <v>865930</v>
      </c>
      <c r="AN740" s="19">
        <v>875250</v>
      </c>
      <c r="AO740" s="19">
        <v>882590</v>
      </c>
    </row>
    <row r="741" spans="2:41" x14ac:dyDescent="0.3">
      <c r="B741" s="19">
        <v>23</v>
      </c>
      <c r="C741" s="19" t="s">
        <v>152</v>
      </c>
      <c r="D741" s="19" t="s">
        <v>52</v>
      </c>
      <c r="E741" s="19" t="s">
        <v>46</v>
      </c>
      <c r="F741" s="19">
        <v>49.228000000000002</v>
      </c>
      <c r="G741" s="19">
        <v>159.88</v>
      </c>
      <c r="H741" s="19">
        <v>459.5</v>
      </c>
      <c r="I741" s="19">
        <v>1167.2</v>
      </c>
      <c r="J741" s="19">
        <v>2377.6999999999998</v>
      </c>
      <c r="K741" s="19">
        <v>2603.6999999999998</v>
      </c>
      <c r="L741" s="19">
        <v>3390.4</v>
      </c>
      <c r="M741" s="19">
        <v>4303.8</v>
      </c>
      <c r="N741" s="19">
        <v>5191.3999999999996</v>
      </c>
      <c r="O741" s="19">
        <v>5916.9</v>
      </c>
      <c r="P741" s="19">
        <v>6740.8</v>
      </c>
      <c r="Q741" s="19">
        <v>7809.6</v>
      </c>
      <c r="R741" s="19">
        <v>8741</v>
      </c>
      <c r="S741" s="19">
        <v>9470.4</v>
      </c>
      <c r="T741" s="19">
        <v>10198</v>
      </c>
      <c r="U741" s="19">
        <v>10893</v>
      </c>
      <c r="V741" s="19">
        <v>11789</v>
      </c>
      <c r="W741" s="19">
        <v>12464</v>
      </c>
      <c r="X741" s="19">
        <v>12963</v>
      </c>
      <c r="Y741" s="19">
        <v>13226</v>
      </c>
      <c r="Z741" s="19">
        <v>13351</v>
      </c>
      <c r="AA741" s="19">
        <v>13414</v>
      </c>
      <c r="AB741" s="19">
        <v>13292</v>
      </c>
      <c r="AC741" s="19">
        <v>12989</v>
      </c>
      <c r="AD741" s="19">
        <v>12613</v>
      </c>
      <c r="AE741" s="19">
        <v>12604</v>
      </c>
      <c r="AF741" s="19">
        <v>12510</v>
      </c>
      <c r="AG741" s="19">
        <v>12395</v>
      </c>
      <c r="AH741" s="19">
        <v>12271</v>
      </c>
      <c r="AI741" s="19">
        <v>12077</v>
      </c>
      <c r="AJ741" s="19">
        <v>11865</v>
      </c>
      <c r="AK741" s="19">
        <v>11667</v>
      </c>
      <c r="AL741" s="19">
        <v>11419</v>
      </c>
      <c r="AM741" s="19">
        <v>11164</v>
      </c>
      <c r="AN741" s="19">
        <v>10937</v>
      </c>
      <c r="AO741" s="19">
        <v>10683</v>
      </c>
    </row>
    <row r="742" spans="2:41" x14ac:dyDescent="0.3">
      <c r="B742" s="19">
        <v>23</v>
      </c>
      <c r="C742" s="19" t="s">
        <v>152</v>
      </c>
      <c r="D742" s="19" t="s">
        <v>53</v>
      </c>
      <c r="E742" s="19" t="s">
        <v>42</v>
      </c>
      <c r="F742" s="19">
        <v>56014</v>
      </c>
      <c r="G742" s="19">
        <v>141800</v>
      </c>
      <c r="H742" s="19">
        <v>314080</v>
      </c>
      <c r="I742" s="19">
        <v>617770</v>
      </c>
      <c r="J742" s="19">
        <v>1027100</v>
      </c>
      <c r="K742" s="19">
        <v>1547100</v>
      </c>
      <c r="L742" s="19">
        <v>2280200</v>
      </c>
      <c r="M742" s="19">
        <v>3000500</v>
      </c>
      <c r="N742" s="19">
        <v>3720400</v>
      </c>
      <c r="O742" s="19">
        <v>4417700</v>
      </c>
      <c r="P742" s="19">
        <v>4967100</v>
      </c>
      <c r="Q742" s="19">
        <v>6153200</v>
      </c>
      <c r="R742" s="19">
        <v>7628400</v>
      </c>
      <c r="S742" s="19">
        <v>8169600</v>
      </c>
      <c r="T742" s="19">
        <v>9250400</v>
      </c>
      <c r="U742" s="19">
        <v>10236000</v>
      </c>
      <c r="V742" s="19">
        <v>11079000</v>
      </c>
      <c r="W742" s="19">
        <v>11939000</v>
      </c>
      <c r="X742" s="19">
        <v>12682000</v>
      </c>
      <c r="Y742" s="19">
        <v>13304000</v>
      </c>
      <c r="Z742" s="19">
        <v>13866000</v>
      </c>
      <c r="AA742" s="19">
        <v>14360000</v>
      </c>
      <c r="AB742" s="19">
        <v>14829000</v>
      </c>
      <c r="AC742" s="19">
        <v>15195000</v>
      </c>
      <c r="AD742" s="19">
        <v>15529000</v>
      </c>
      <c r="AE742" s="19">
        <v>15789000</v>
      </c>
      <c r="AF742" s="19">
        <v>15951000</v>
      </c>
      <c r="AG742" s="19">
        <v>16087000</v>
      </c>
      <c r="AH742" s="19">
        <v>16228000</v>
      </c>
      <c r="AI742" s="19">
        <v>16304000</v>
      </c>
      <c r="AJ742" s="19">
        <v>16380000</v>
      </c>
      <c r="AK742" s="19">
        <v>16490000</v>
      </c>
      <c r="AL742" s="19">
        <v>16554000</v>
      </c>
      <c r="AM742" s="19">
        <v>16618000</v>
      </c>
      <c r="AN742" s="19">
        <v>16721000</v>
      </c>
      <c r="AO742" s="19">
        <v>16791000</v>
      </c>
    </row>
    <row r="743" spans="2:41" x14ac:dyDescent="0.3">
      <c r="B743" s="19">
        <v>23</v>
      </c>
      <c r="C743" s="19" t="s">
        <v>152</v>
      </c>
      <c r="D743" s="19" t="s">
        <v>53</v>
      </c>
      <c r="E743" s="19" t="s">
        <v>44</v>
      </c>
      <c r="F743" s="19">
        <v>1538</v>
      </c>
      <c r="G743" s="19">
        <v>3587.9</v>
      </c>
      <c r="H743" s="19">
        <v>6226.6</v>
      </c>
      <c r="I743" s="19">
        <v>8802.4</v>
      </c>
      <c r="J743" s="19">
        <v>10204</v>
      </c>
      <c r="K743" s="19">
        <v>10644</v>
      </c>
      <c r="L743" s="19">
        <v>11339</v>
      </c>
      <c r="M743" s="19">
        <v>12789</v>
      </c>
      <c r="N743" s="19">
        <v>15535</v>
      </c>
      <c r="O743" s="19">
        <v>19226</v>
      </c>
      <c r="P743" s="19">
        <v>21518</v>
      </c>
      <c r="Q743" s="19">
        <v>26686</v>
      </c>
      <c r="R743" s="19">
        <v>35475</v>
      </c>
      <c r="S743" s="19">
        <v>90075</v>
      </c>
      <c r="T743" s="19">
        <v>113100</v>
      </c>
      <c r="U743" s="19">
        <v>125090</v>
      </c>
      <c r="V743" s="19">
        <v>127320</v>
      </c>
      <c r="W743" s="19">
        <v>125700</v>
      </c>
      <c r="X743" s="19">
        <v>124590</v>
      </c>
      <c r="Y743" s="19">
        <v>123770</v>
      </c>
      <c r="Z743" s="19">
        <v>123680</v>
      </c>
      <c r="AA743" s="19">
        <v>124220</v>
      </c>
      <c r="AB743" s="19">
        <v>125530</v>
      </c>
      <c r="AC743" s="19">
        <v>126720</v>
      </c>
      <c r="AD743" s="19">
        <v>128210</v>
      </c>
      <c r="AE743" s="19">
        <v>130040</v>
      </c>
      <c r="AF743" s="19">
        <v>132090</v>
      </c>
      <c r="AG743" s="19">
        <v>134430</v>
      </c>
      <c r="AH743" s="19">
        <v>137100</v>
      </c>
      <c r="AI743" s="19">
        <v>139610</v>
      </c>
      <c r="AJ743" s="19">
        <v>141660</v>
      </c>
      <c r="AK743" s="19">
        <v>143660</v>
      </c>
      <c r="AL743" s="19">
        <v>145400</v>
      </c>
      <c r="AM743" s="19">
        <v>147090</v>
      </c>
      <c r="AN743" s="19">
        <v>148890</v>
      </c>
      <c r="AO743" s="19">
        <v>150630</v>
      </c>
    </row>
    <row r="744" spans="2:41" x14ac:dyDescent="0.3">
      <c r="B744" s="19">
        <v>23</v>
      </c>
      <c r="C744" s="19" t="s">
        <v>152</v>
      </c>
      <c r="D744" s="19" t="s">
        <v>53</v>
      </c>
      <c r="E744" s="19" t="s">
        <v>45</v>
      </c>
      <c r="F744" s="19">
        <v>1820</v>
      </c>
      <c r="G744" s="19">
        <v>3911.5</v>
      </c>
      <c r="H744" s="19">
        <v>8556</v>
      </c>
      <c r="I744" s="19">
        <v>18019</v>
      </c>
      <c r="J744" s="19">
        <v>32100</v>
      </c>
      <c r="K744" s="19">
        <v>48426</v>
      </c>
      <c r="L744" s="19">
        <v>75905</v>
      </c>
      <c r="M744" s="19">
        <v>106000</v>
      </c>
      <c r="N744" s="19">
        <v>132800</v>
      </c>
      <c r="O744" s="19">
        <v>157760</v>
      </c>
      <c r="P744" s="19">
        <v>173120</v>
      </c>
      <c r="Q744" s="19">
        <v>230340</v>
      </c>
      <c r="R744" s="19">
        <v>307600</v>
      </c>
      <c r="S744" s="19">
        <v>379440</v>
      </c>
      <c r="T744" s="19">
        <v>444680</v>
      </c>
      <c r="U744" s="19">
        <v>506410</v>
      </c>
      <c r="V744" s="19">
        <v>568200</v>
      </c>
      <c r="W744" s="19">
        <v>622010</v>
      </c>
      <c r="X744" s="19">
        <v>671690</v>
      </c>
      <c r="Y744" s="19">
        <v>720170</v>
      </c>
      <c r="Z744" s="19">
        <v>759910</v>
      </c>
      <c r="AA744" s="19">
        <v>796310</v>
      </c>
      <c r="AB744" s="19">
        <v>831210</v>
      </c>
      <c r="AC744" s="19">
        <v>857350</v>
      </c>
      <c r="AD744" s="19">
        <v>880150</v>
      </c>
      <c r="AE744" s="19">
        <v>902280</v>
      </c>
      <c r="AF744" s="19">
        <v>917250</v>
      </c>
      <c r="AG744" s="19">
        <v>930290</v>
      </c>
      <c r="AH744" s="19">
        <v>944380</v>
      </c>
      <c r="AI744" s="19">
        <v>953380</v>
      </c>
      <c r="AJ744" s="19">
        <v>962120</v>
      </c>
      <c r="AK744" s="19">
        <v>973560</v>
      </c>
      <c r="AL744" s="19">
        <v>981280</v>
      </c>
      <c r="AM744" s="19">
        <v>989090</v>
      </c>
      <c r="AN744" s="19">
        <v>999970</v>
      </c>
      <c r="AO744" s="19">
        <v>1008100</v>
      </c>
    </row>
    <row r="745" spans="2:41" x14ac:dyDescent="0.3">
      <c r="B745" s="19">
        <v>23</v>
      </c>
      <c r="C745" s="19" t="s">
        <v>152</v>
      </c>
      <c r="D745" s="19" t="s">
        <v>53</v>
      </c>
      <c r="E745" s="19" t="s">
        <v>46</v>
      </c>
      <c r="F745" s="19">
        <v>2110.6</v>
      </c>
      <c r="G745" s="19">
        <v>4346.8</v>
      </c>
      <c r="H745" s="19">
        <v>8409.1</v>
      </c>
      <c r="I745" s="19">
        <v>15682</v>
      </c>
      <c r="J745" s="19">
        <v>24274</v>
      </c>
      <c r="K745" s="19">
        <v>25876</v>
      </c>
      <c r="L745" s="19">
        <v>35640</v>
      </c>
      <c r="M745" s="19">
        <v>47863</v>
      </c>
      <c r="N745" s="19">
        <v>57266</v>
      </c>
      <c r="O745" s="19">
        <v>68921</v>
      </c>
      <c r="P745" s="19">
        <v>68450</v>
      </c>
      <c r="Q745" s="19">
        <v>120520</v>
      </c>
      <c r="R745" s="19">
        <v>198140</v>
      </c>
      <c r="S745" s="19">
        <v>311570</v>
      </c>
      <c r="T745" s="19">
        <v>363910</v>
      </c>
      <c r="U745" s="19">
        <v>367580</v>
      </c>
      <c r="V745" s="19">
        <v>353910</v>
      </c>
      <c r="W745" s="19">
        <v>335760</v>
      </c>
      <c r="X745" s="19">
        <v>319260</v>
      </c>
      <c r="Y745" s="19">
        <v>309950</v>
      </c>
      <c r="Z745" s="19">
        <v>311770</v>
      </c>
      <c r="AA745" s="19">
        <v>307570</v>
      </c>
      <c r="AB745" s="19">
        <v>298930</v>
      </c>
      <c r="AC745" s="19">
        <v>302290</v>
      </c>
      <c r="AD745" s="19">
        <v>300510</v>
      </c>
      <c r="AE745" s="19">
        <v>293590</v>
      </c>
      <c r="AF745" s="19">
        <v>300050</v>
      </c>
      <c r="AG745" s="19">
        <v>305080</v>
      </c>
      <c r="AH745" s="19">
        <v>303350</v>
      </c>
      <c r="AI745" s="19">
        <v>312770</v>
      </c>
      <c r="AJ745" s="19">
        <v>318970</v>
      </c>
      <c r="AK745" s="19">
        <v>316270</v>
      </c>
      <c r="AL745" s="19">
        <v>322660</v>
      </c>
      <c r="AM745" s="19">
        <v>327510</v>
      </c>
      <c r="AN745" s="19">
        <v>323480</v>
      </c>
      <c r="AO745" s="19">
        <v>326770</v>
      </c>
    </row>
    <row r="746" spans="2:41" x14ac:dyDescent="0.3">
      <c r="B746" s="19">
        <v>23</v>
      </c>
      <c r="C746" s="19" t="s">
        <v>152</v>
      </c>
      <c r="D746" s="19" t="s">
        <v>54</v>
      </c>
      <c r="E746" s="19" t="s">
        <v>42</v>
      </c>
      <c r="F746" s="19">
        <v>36618</v>
      </c>
      <c r="G746" s="19">
        <v>88315</v>
      </c>
      <c r="H746" s="19">
        <v>193570</v>
      </c>
      <c r="I746" s="19">
        <v>376860</v>
      </c>
      <c r="J746" s="19">
        <v>628370</v>
      </c>
      <c r="K746" s="19">
        <v>937820</v>
      </c>
      <c r="L746" s="19">
        <v>1394300</v>
      </c>
      <c r="M746" s="19">
        <v>1864400</v>
      </c>
      <c r="N746" s="19">
        <v>2356400</v>
      </c>
      <c r="O746" s="19">
        <v>2803900</v>
      </c>
      <c r="P746" s="19">
        <v>3227000</v>
      </c>
      <c r="Q746" s="19">
        <v>3922800</v>
      </c>
      <c r="R746" s="19">
        <v>4646400</v>
      </c>
      <c r="S746" s="19">
        <v>5286000</v>
      </c>
      <c r="T746" s="19">
        <v>5933600</v>
      </c>
      <c r="U746" s="19">
        <v>6537600</v>
      </c>
      <c r="V746" s="19">
        <v>7185700</v>
      </c>
      <c r="W746" s="19">
        <v>7884100</v>
      </c>
      <c r="X746" s="19">
        <v>8531100</v>
      </c>
      <c r="Y746" s="19">
        <v>9055000</v>
      </c>
      <c r="Z746" s="19">
        <v>9501400</v>
      </c>
      <c r="AA746" s="19">
        <v>9927800</v>
      </c>
      <c r="AB746" s="19">
        <v>10286000</v>
      </c>
      <c r="AC746" s="19">
        <v>10573000</v>
      </c>
      <c r="AD746" s="19">
        <v>10789000</v>
      </c>
      <c r="AE746" s="19">
        <v>10973000</v>
      </c>
      <c r="AF746" s="19">
        <v>11078000</v>
      </c>
      <c r="AG746" s="19">
        <v>11160000</v>
      </c>
      <c r="AH746" s="19">
        <v>11240000</v>
      </c>
      <c r="AI746" s="19">
        <v>11253000</v>
      </c>
      <c r="AJ746" s="19">
        <v>11294000</v>
      </c>
      <c r="AK746" s="19">
        <v>11360000</v>
      </c>
      <c r="AL746" s="19">
        <v>11398000</v>
      </c>
      <c r="AM746" s="19">
        <v>11437000</v>
      </c>
      <c r="AN746" s="19">
        <v>11504000</v>
      </c>
      <c r="AO746" s="19">
        <v>11546000</v>
      </c>
    </row>
    <row r="747" spans="2:41" x14ac:dyDescent="0.3">
      <c r="B747" s="19">
        <v>23</v>
      </c>
      <c r="C747" s="19" t="s">
        <v>152</v>
      </c>
      <c r="D747" s="19" t="s">
        <v>54</v>
      </c>
      <c r="E747" s="19" t="s">
        <v>44</v>
      </c>
      <c r="F747" s="19">
        <v>914.73</v>
      </c>
      <c r="G747" s="19">
        <v>2043.2</v>
      </c>
      <c r="H747" s="19">
        <v>3817.5</v>
      </c>
      <c r="I747" s="19">
        <v>6185</v>
      </c>
      <c r="J747" s="19">
        <v>8661.6</v>
      </c>
      <c r="K747" s="19">
        <v>12062</v>
      </c>
      <c r="L747" s="19">
        <v>14731</v>
      </c>
      <c r="M747" s="19">
        <v>16813</v>
      </c>
      <c r="N747" s="19">
        <v>19996</v>
      </c>
      <c r="O747" s="19">
        <v>23697</v>
      </c>
      <c r="P747" s="19">
        <v>28505</v>
      </c>
      <c r="Q747" s="19">
        <v>30912</v>
      </c>
      <c r="R747" s="19">
        <v>33403</v>
      </c>
      <c r="S747" s="19">
        <v>33575</v>
      </c>
      <c r="T747" s="19">
        <v>34145</v>
      </c>
      <c r="U747" s="19">
        <v>34334</v>
      </c>
      <c r="V747" s="19">
        <v>34305</v>
      </c>
      <c r="W747" s="19">
        <v>34998</v>
      </c>
      <c r="X747" s="19">
        <v>35202</v>
      </c>
      <c r="Y747" s="19">
        <v>34639</v>
      </c>
      <c r="Z747" s="19">
        <v>33736</v>
      </c>
      <c r="AA747" s="19">
        <v>32815</v>
      </c>
      <c r="AB747" s="19">
        <v>31694</v>
      </c>
      <c r="AC747" s="19">
        <v>30374</v>
      </c>
      <c r="AD747" s="19">
        <v>28963</v>
      </c>
      <c r="AE747" s="19">
        <v>28402</v>
      </c>
      <c r="AF747" s="19">
        <v>27863</v>
      </c>
      <c r="AG747" s="19">
        <v>27405</v>
      </c>
      <c r="AH747" s="19">
        <v>27052</v>
      </c>
      <c r="AI747" s="19">
        <v>26747</v>
      </c>
      <c r="AJ747" s="19">
        <v>26580</v>
      </c>
      <c r="AK747" s="19">
        <v>26523</v>
      </c>
      <c r="AL747" s="19">
        <v>26506</v>
      </c>
      <c r="AM747" s="19">
        <v>26540</v>
      </c>
      <c r="AN747" s="19">
        <v>26618</v>
      </c>
      <c r="AO747" s="19">
        <v>26675</v>
      </c>
    </row>
    <row r="748" spans="2:41" x14ac:dyDescent="0.3">
      <c r="B748" s="19">
        <v>23</v>
      </c>
      <c r="C748" s="19" t="s">
        <v>152</v>
      </c>
      <c r="D748" s="19" t="s">
        <v>54</v>
      </c>
      <c r="E748" s="19" t="s">
        <v>45</v>
      </c>
      <c r="F748" s="19">
        <v>1120.3</v>
      </c>
      <c r="G748" s="19">
        <v>2749.8</v>
      </c>
      <c r="H748" s="19">
        <v>6970.7</v>
      </c>
      <c r="I748" s="19">
        <v>15261</v>
      </c>
      <c r="J748" s="19">
        <v>27148</v>
      </c>
      <c r="K748" s="19">
        <v>40121</v>
      </c>
      <c r="L748" s="19">
        <v>61893</v>
      </c>
      <c r="M748" s="19">
        <v>86398</v>
      </c>
      <c r="N748" s="19">
        <v>109020</v>
      </c>
      <c r="O748" s="19">
        <v>129250</v>
      </c>
      <c r="P748" s="19">
        <v>144080</v>
      </c>
      <c r="Q748" s="19">
        <v>187030</v>
      </c>
      <c r="R748" s="19">
        <v>234040</v>
      </c>
      <c r="S748" s="19">
        <v>283730</v>
      </c>
      <c r="T748" s="19">
        <v>337490</v>
      </c>
      <c r="U748" s="19">
        <v>390810</v>
      </c>
      <c r="V748" s="19">
        <v>442930</v>
      </c>
      <c r="W748" s="19">
        <v>499740</v>
      </c>
      <c r="X748" s="19">
        <v>554050</v>
      </c>
      <c r="Y748" s="19">
        <v>601610</v>
      </c>
      <c r="Z748" s="19">
        <v>643490</v>
      </c>
      <c r="AA748" s="19">
        <v>683200</v>
      </c>
      <c r="AB748" s="19">
        <v>717110</v>
      </c>
      <c r="AC748" s="19">
        <v>744250</v>
      </c>
      <c r="AD748" s="19">
        <v>768430</v>
      </c>
      <c r="AE748" s="19">
        <v>789150</v>
      </c>
      <c r="AF748" s="19">
        <v>803400</v>
      </c>
      <c r="AG748" s="19">
        <v>815400</v>
      </c>
      <c r="AH748" s="19">
        <v>826970</v>
      </c>
      <c r="AI748" s="19">
        <v>834560</v>
      </c>
      <c r="AJ748" s="19">
        <v>842240</v>
      </c>
      <c r="AK748" s="19">
        <v>851840</v>
      </c>
      <c r="AL748" s="19">
        <v>858870</v>
      </c>
      <c r="AM748" s="19">
        <v>865930</v>
      </c>
      <c r="AN748" s="19">
        <v>875250</v>
      </c>
      <c r="AO748" s="19">
        <v>882590</v>
      </c>
    </row>
    <row r="749" spans="2:41" x14ac:dyDescent="0.3">
      <c r="B749" s="19">
        <v>23</v>
      </c>
      <c r="C749" s="19" t="s">
        <v>152</v>
      </c>
      <c r="D749" s="19" t="s">
        <v>54</v>
      </c>
      <c r="E749" s="19" t="s">
        <v>46</v>
      </c>
      <c r="F749" s="19">
        <v>70.733999999999995</v>
      </c>
      <c r="G749" s="19">
        <v>230.57</v>
      </c>
      <c r="H749" s="19">
        <v>689.84</v>
      </c>
      <c r="I749" s="19">
        <v>1833.4</v>
      </c>
      <c r="J749" s="19">
        <v>3828.4</v>
      </c>
      <c r="K749" s="19">
        <v>4596.2</v>
      </c>
      <c r="L749" s="19">
        <v>6005</v>
      </c>
      <c r="M749" s="19">
        <v>7513.2</v>
      </c>
      <c r="N749" s="19">
        <v>9140.2000000000007</v>
      </c>
      <c r="O749" s="19">
        <v>10524</v>
      </c>
      <c r="P749" s="19">
        <v>12053</v>
      </c>
      <c r="Q749" s="19">
        <v>13800</v>
      </c>
      <c r="R749" s="19">
        <v>15149</v>
      </c>
      <c r="S749" s="19">
        <v>15907</v>
      </c>
      <c r="T749" s="19">
        <v>16484</v>
      </c>
      <c r="U749" s="19">
        <v>16915</v>
      </c>
      <c r="V749" s="19">
        <v>17837</v>
      </c>
      <c r="W749" s="19">
        <v>18381</v>
      </c>
      <c r="X749" s="19">
        <v>18680</v>
      </c>
      <c r="Y749" s="19">
        <v>18677</v>
      </c>
      <c r="Z749" s="19">
        <v>18541</v>
      </c>
      <c r="AA749" s="19">
        <v>18375</v>
      </c>
      <c r="AB749" s="19">
        <v>18035</v>
      </c>
      <c r="AC749" s="19">
        <v>17531</v>
      </c>
      <c r="AD749" s="19">
        <v>16998</v>
      </c>
      <c r="AE749" s="19">
        <v>16884</v>
      </c>
      <c r="AF749" s="19">
        <v>16694</v>
      </c>
      <c r="AG749" s="19">
        <v>16509</v>
      </c>
      <c r="AH749" s="19">
        <v>16340</v>
      </c>
      <c r="AI749" s="19">
        <v>16097</v>
      </c>
      <c r="AJ749" s="19">
        <v>15847</v>
      </c>
      <c r="AK749" s="19">
        <v>15627</v>
      </c>
      <c r="AL749" s="19">
        <v>15348</v>
      </c>
      <c r="AM749" s="19">
        <v>15065</v>
      </c>
      <c r="AN749" s="19">
        <v>14825</v>
      </c>
      <c r="AO749" s="19">
        <v>14549</v>
      </c>
    </row>
    <row r="750" spans="2:41" x14ac:dyDescent="0.3">
      <c r="B750" s="19">
        <v>24</v>
      </c>
      <c r="C750" s="19" t="s">
        <v>152</v>
      </c>
      <c r="D750" s="19" t="s">
        <v>153</v>
      </c>
      <c r="E750" s="19" t="s">
        <v>42</v>
      </c>
      <c r="F750" s="19">
        <v>70933</v>
      </c>
      <c r="G750" s="19">
        <v>179520</v>
      </c>
      <c r="H750" s="19">
        <v>396280</v>
      </c>
      <c r="I750" s="19">
        <v>777200</v>
      </c>
      <c r="J750" s="19">
        <v>1290800</v>
      </c>
      <c r="K750" s="19">
        <v>1952100</v>
      </c>
      <c r="L750" s="19">
        <v>2878100</v>
      </c>
      <c r="M750" s="19">
        <v>3790400</v>
      </c>
      <c r="N750" s="19">
        <v>4705700</v>
      </c>
      <c r="O750" s="19">
        <v>5592900</v>
      </c>
      <c r="P750" s="19">
        <v>6296600</v>
      </c>
      <c r="Q750" s="19">
        <v>7785500</v>
      </c>
      <c r="R750" s="19">
        <v>9632200</v>
      </c>
      <c r="S750" s="19">
        <v>10341000</v>
      </c>
      <c r="T750" s="19">
        <v>11708000</v>
      </c>
      <c r="U750" s="19">
        <v>12975000</v>
      </c>
      <c r="V750" s="19">
        <v>14066000</v>
      </c>
      <c r="W750" s="19">
        <v>15172000</v>
      </c>
      <c r="X750" s="19">
        <v>16127000</v>
      </c>
      <c r="Y750" s="19">
        <v>16920000</v>
      </c>
      <c r="Z750" s="19">
        <v>17637000</v>
      </c>
      <c r="AA750" s="19">
        <v>18268000</v>
      </c>
      <c r="AB750" s="19">
        <v>18866000</v>
      </c>
      <c r="AC750" s="19">
        <v>19335000</v>
      </c>
      <c r="AD750" s="19">
        <v>19763000</v>
      </c>
      <c r="AE750" s="19">
        <v>20095000</v>
      </c>
      <c r="AF750" s="19">
        <v>20302000</v>
      </c>
      <c r="AG750" s="19">
        <v>20476000</v>
      </c>
      <c r="AH750" s="19">
        <v>20656000</v>
      </c>
      <c r="AI750" s="19">
        <v>20754000</v>
      </c>
      <c r="AJ750" s="19">
        <v>20851000</v>
      </c>
      <c r="AK750" s="19">
        <v>20992000</v>
      </c>
      <c r="AL750" s="19">
        <v>21074000</v>
      </c>
      <c r="AM750" s="19">
        <v>21157000</v>
      </c>
      <c r="AN750" s="19">
        <v>21289000</v>
      </c>
      <c r="AO750" s="19">
        <v>21378000</v>
      </c>
    </row>
    <row r="751" spans="2:41" x14ac:dyDescent="0.3">
      <c r="B751" s="19">
        <v>24</v>
      </c>
      <c r="C751" s="19" t="s">
        <v>152</v>
      </c>
      <c r="D751" s="19" t="s">
        <v>153</v>
      </c>
      <c r="E751" s="19" t="s">
        <v>44</v>
      </c>
      <c r="F751" s="19">
        <v>936.33</v>
      </c>
      <c r="G751" s="19">
        <v>2166.4</v>
      </c>
      <c r="H751" s="19">
        <v>3738.2</v>
      </c>
      <c r="I751" s="19">
        <v>5268.8</v>
      </c>
      <c r="J751" s="19">
        <v>6093.7</v>
      </c>
      <c r="K751" s="19">
        <v>6353</v>
      </c>
      <c r="L751" s="19">
        <v>6773.3</v>
      </c>
      <c r="M751" s="19">
        <v>7650.1</v>
      </c>
      <c r="N751" s="19">
        <v>9314.1</v>
      </c>
      <c r="O751" s="19">
        <v>11547</v>
      </c>
      <c r="P751" s="19">
        <v>12947</v>
      </c>
      <c r="Q751" s="19">
        <v>16039</v>
      </c>
      <c r="R751" s="19">
        <v>21289</v>
      </c>
      <c r="S751" s="19">
        <v>53877</v>
      </c>
      <c r="T751" s="19">
        <v>67609</v>
      </c>
      <c r="U751" s="19">
        <v>74754</v>
      </c>
      <c r="V751" s="19">
        <v>76063</v>
      </c>
      <c r="W751" s="19">
        <v>75088</v>
      </c>
      <c r="X751" s="19">
        <v>74410</v>
      </c>
      <c r="Y751" s="19">
        <v>73910</v>
      </c>
      <c r="Z751" s="19">
        <v>73842</v>
      </c>
      <c r="AA751" s="19">
        <v>74157</v>
      </c>
      <c r="AB751" s="19">
        <v>74932</v>
      </c>
      <c r="AC751" s="19">
        <v>75630</v>
      </c>
      <c r="AD751" s="19">
        <v>76519</v>
      </c>
      <c r="AE751" s="19">
        <v>77602</v>
      </c>
      <c r="AF751" s="19">
        <v>78821</v>
      </c>
      <c r="AG751" s="19">
        <v>80220</v>
      </c>
      <c r="AH751" s="19">
        <v>81808</v>
      </c>
      <c r="AI751" s="19">
        <v>83305</v>
      </c>
      <c r="AJ751" s="19">
        <v>84530</v>
      </c>
      <c r="AK751" s="19">
        <v>85723</v>
      </c>
      <c r="AL751" s="19">
        <v>86761</v>
      </c>
      <c r="AM751" s="19">
        <v>87771</v>
      </c>
      <c r="AN751" s="19">
        <v>88843</v>
      </c>
      <c r="AO751" s="19">
        <v>89880</v>
      </c>
    </row>
    <row r="752" spans="2:41" x14ac:dyDescent="0.3">
      <c r="B752" s="19">
        <v>24</v>
      </c>
      <c r="C752" s="19" t="s">
        <v>152</v>
      </c>
      <c r="D752" s="19" t="s">
        <v>153</v>
      </c>
      <c r="E752" s="19" t="s">
        <v>45</v>
      </c>
      <c r="F752" s="19">
        <v>2023</v>
      </c>
      <c r="G752" s="19">
        <v>4347.7</v>
      </c>
      <c r="H752" s="19">
        <v>9510.2000000000007</v>
      </c>
      <c r="I752" s="19">
        <v>20029</v>
      </c>
      <c r="J752" s="19">
        <v>35680</v>
      </c>
      <c r="K752" s="19">
        <v>53826</v>
      </c>
      <c r="L752" s="19">
        <v>84370</v>
      </c>
      <c r="M752" s="19">
        <v>117820</v>
      </c>
      <c r="N752" s="19">
        <v>147610</v>
      </c>
      <c r="O752" s="19">
        <v>175360</v>
      </c>
      <c r="P752" s="19">
        <v>192430</v>
      </c>
      <c r="Q752" s="19">
        <v>256030</v>
      </c>
      <c r="R752" s="19">
        <v>341900</v>
      </c>
      <c r="S752" s="19">
        <v>421750</v>
      </c>
      <c r="T752" s="19">
        <v>494270</v>
      </c>
      <c r="U752" s="19">
        <v>562880</v>
      </c>
      <c r="V752" s="19">
        <v>631560</v>
      </c>
      <c r="W752" s="19">
        <v>691380</v>
      </c>
      <c r="X752" s="19">
        <v>746600</v>
      </c>
      <c r="Y752" s="19">
        <v>800490</v>
      </c>
      <c r="Z752" s="19">
        <v>844660</v>
      </c>
      <c r="AA752" s="19">
        <v>885120</v>
      </c>
      <c r="AB752" s="19">
        <v>923910</v>
      </c>
      <c r="AC752" s="19">
        <v>952970</v>
      </c>
      <c r="AD752" s="19">
        <v>978310</v>
      </c>
      <c r="AE752" s="19">
        <v>1002900</v>
      </c>
      <c r="AF752" s="19">
        <v>1019500</v>
      </c>
      <c r="AG752" s="19">
        <v>1034000</v>
      </c>
      <c r="AH752" s="19">
        <v>1049700</v>
      </c>
      <c r="AI752" s="19">
        <v>1059700</v>
      </c>
      <c r="AJ752" s="19">
        <v>1069400</v>
      </c>
      <c r="AK752" s="19">
        <v>1082100</v>
      </c>
      <c r="AL752" s="19">
        <v>1090700</v>
      </c>
      <c r="AM752" s="19">
        <v>1099400</v>
      </c>
      <c r="AN752" s="19">
        <v>1111500</v>
      </c>
      <c r="AO752" s="19">
        <v>1120500</v>
      </c>
    </row>
    <row r="753" spans="2:41" x14ac:dyDescent="0.3">
      <c r="B753" s="19">
        <v>24</v>
      </c>
      <c r="C753" s="19" t="s">
        <v>152</v>
      </c>
      <c r="D753" s="19" t="s">
        <v>153</v>
      </c>
      <c r="E753" s="19" t="s">
        <v>46</v>
      </c>
      <c r="F753" s="19">
        <v>796.18</v>
      </c>
      <c r="G753" s="19">
        <v>1645.2</v>
      </c>
      <c r="H753" s="19">
        <v>3197.4</v>
      </c>
      <c r="I753" s="19">
        <v>6025.6</v>
      </c>
      <c r="J753" s="19">
        <v>9468.4</v>
      </c>
      <c r="K753" s="19">
        <v>10223</v>
      </c>
      <c r="L753" s="19">
        <v>14078</v>
      </c>
      <c r="M753" s="19">
        <v>18830</v>
      </c>
      <c r="N753" s="19">
        <v>22472</v>
      </c>
      <c r="O753" s="19">
        <v>26915</v>
      </c>
      <c r="P753" s="19">
        <v>26746</v>
      </c>
      <c r="Q753" s="19">
        <v>46568</v>
      </c>
      <c r="R753" s="19">
        <v>75921</v>
      </c>
      <c r="S753" s="19">
        <v>127580</v>
      </c>
      <c r="T753" s="19">
        <v>145060</v>
      </c>
      <c r="U753" s="19">
        <v>144930</v>
      </c>
      <c r="V753" s="19">
        <v>140360</v>
      </c>
      <c r="W753" s="19">
        <v>132800</v>
      </c>
      <c r="X753" s="19">
        <v>125650</v>
      </c>
      <c r="Y753" s="19">
        <v>122150</v>
      </c>
      <c r="Z753" s="19">
        <v>122190</v>
      </c>
      <c r="AA753" s="19">
        <v>119710</v>
      </c>
      <c r="AB753" s="19">
        <v>116210</v>
      </c>
      <c r="AC753" s="19">
        <v>116930</v>
      </c>
      <c r="AD753" s="19">
        <v>115640</v>
      </c>
      <c r="AE753" s="19">
        <v>112850</v>
      </c>
      <c r="AF753" s="19">
        <v>114970</v>
      </c>
      <c r="AG753" s="19">
        <v>116580</v>
      </c>
      <c r="AH753" s="19">
        <v>115860</v>
      </c>
      <c r="AI753" s="19">
        <v>119210</v>
      </c>
      <c r="AJ753" s="19">
        <v>121360</v>
      </c>
      <c r="AK753" s="19">
        <v>120310</v>
      </c>
      <c r="AL753" s="19">
        <v>122550</v>
      </c>
      <c r="AM753" s="19">
        <v>124240</v>
      </c>
      <c r="AN753" s="19">
        <v>122690</v>
      </c>
      <c r="AO753" s="19">
        <v>123790</v>
      </c>
    </row>
    <row r="754" spans="2:41" x14ac:dyDescent="0.3">
      <c r="B754" s="19">
        <v>24</v>
      </c>
      <c r="C754" s="19" t="s">
        <v>152</v>
      </c>
      <c r="D754" s="19" t="s">
        <v>51</v>
      </c>
      <c r="E754" s="19" t="s">
        <v>42</v>
      </c>
      <c r="F754" s="19">
        <v>63049</v>
      </c>
      <c r="G754" s="19">
        <v>163100</v>
      </c>
      <c r="H754" s="19">
        <v>355010</v>
      </c>
      <c r="I754" s="19">
        <v>687360</v>
      </c>
      <c r="J754" s="19">
        <v>1125400</v>
      </c>
      <c r="K754" s="19">
        <v>1651900</v>
      </c>
      <c r="L754" s="19">
        <v>2377500</v>
      </c>
      <c r="M754" s="19">
        <v>3146500</v>
      </c>
      <c r="N754" s="19">
        <v>3914200</v>
      </c>
      <c r="O754" s="19">
        <v>4657500</v>
      </c>
      <c r="P754" s="19">
        <v>5244000</v>
      </c>
      <c r="Q754" s="19">
        <v>6415100</v>
      </c>
      <c r="R754" s="19">
        <v>7922700</v>
      </c>
      <c r="S754" s="19">
        <v>8553000</v>
      </c>
      <c r="T754" s="19">
        <v>9854100</v>
      </c>
      <c r="U754" s="19">
        <v>11032000</v>
      </c>
      <c r="V754" s="19">
        <v>12061000</v>
      </c>
      <c r="W754" s="19">
        <v>13115000</v>
      </c>
      <c r="X754" s="19">
        <v>14084000</v>
      </c>
      <c r="Y754" s="19">
        <v>14934000</v>
      </c>
      <c r="Z754" s="19">
        <v>15666000</v>
      </c>
      <c r="AA754" s="19">
        <v>16362000</v>
      </c>
      <c r="AB754" s="19">
        <v>16986000</v>
      </c>
      <c r="AC754" s="19">
        <v>17485000</v>
      </c>
      <c r="AD754" s="19">
        <v>17940000</v>
      </c>
      <c r="AE754" s="19">
        <v>18294000</v>
      </c>
      <c r="AF754" s="19">
        <v>18525000</v>
      </c>
      <c r="AG754" s="19">
        <v>18716000</v>
      </c>
      <c r="AH754" s="19">
        <v>18836000</v>
      </c>
      <c r="AI754" s="19">
        <v>18940000</v>
      </c>
      <c r="AJ754" s="19">
        <v>19039000</v>
      </c>
      <c r="AK754" s="19">
        <v>19174000</v>
      </c>
      <c r="AL754" s="19">
        <v>19253000</v>
      </c>
      <c r="AM754" s="19">
        <v>19331000</v>
      </c>
      <c r="AN754" s="19">
        <v>19453000</v>
      </c>
      <c r="AO754" s="19">
        <v>19534000</v>
      </c>
    </row>
    <row r="755" spans="2:41" x14ac:dyDescent="0.3">
      <c r="B755" s="19">
        <v>24</v>
      </c>
      <c r="C755" s="19" t="s">
        <v>152</v>
      </c>
      <c r="D755" s="19" t="s">
        <v>51</v>
      </c>
      <c r="E755" s="19" t="s">
        <v>44</v>
      </c>
      <c r="F755" s="19">
        <v>616.89</v>
      </c>
      <c r="G755" s="19">
        <v>1508.5</v>
      </c>
      <c r="H755" s="19">
        <v>2668.8</v>
      </c>
      <c r="I755" s="19">
        <v>3798.2</v>
      </c>
      <c r="J755" s="19">
        <v>4256.5</v>
      </c>
      <c r="K755" s="19">
        <v>4076.4</v>
      </c>
      <c r="L755" s="19">
        <v>3986.2</v>
      </c>
      <c r="M755" s="19">
        <v>4290.8999999999996</v>
      </c>
      <c r="N755" s="19">
        <v>5304.8</v>
      </c>
      <c r="O755" s="19">
        <v>6746.9</v>
      </c>
      <c r="P755" s="19">
        <v>7903.3</v>
      </c>
      <c r="Q755" s="19">
        <v>9608.5</v>
      </c>
      <c r="R755" s="19">
        <v>12449</v>
      </c>
      <c r="S755" s="19">
        <v>43505</v>
      </c>
      <c r="T755" s="19">
        <v>56306</v>
      </c>
      <c r="U755" s="19">
        <v>64187</v>
      </c>
      <c r="V755" s="19">
        <v>66641</v>
      </c>
      <c r="W755" s="19">
        <v>66531</v>
      </c>
      <c r="X755" s="19">
        <v>66562</v>
      </c>
      <c r="Y755" s="19">
        <v>66562</v>
      </c>
      <c r="Z755" s="19">
        <v>66872</v>
      </c>
      <c r="AA755" s="19">
        <v>67533</v>
      </c>
      <c r="AB755" s="19">
        <v>68562</v>
      </c>
      <c r="AC755" s="19">
        <v>69545</v>
      </c>
      <c r="AD755" s="19">
        <v>70639</v>
      </c>
      <c r="AE755" s="19">
        <v>71873</v>
      </c>
      <c r="AF755" s="19">
        <v>73232</v>
      </c>
      <c r="AG755" s="19">
        <v>74735</v>
      </c>
      <c r="AH755" s="19">
        <v>76378</v>
      </c>
      <c r="AI755" s="19">
        <v>77907</v>
      </c>
      <c r="AJ755" s="19">
        <v>79131</v>
      </c>
      <c r="AK755" s="19">
        <v>80290</v>
      </c>
      <c r="AL755" s="19">
        <v>81303</v>
      </c>
      <c r="AM755" s="19">
        <v>82288</v>
      </c>
      <c r="AN755" s="19">
        <v>83320</v>
      </c>
      <c r="AO755" s="19">
        <v>84320</v>
      </c>
    </row>
    <row r="756" spans="2:41" x14ac:dyDescent="0.3">
      <c r="B756" s="19">
        <v>24</v>
      </c>
      <c r="C756" s="19" t="s">
        <v>152</v>
      </c>
      <c r="D756" s="19" t="s">
        <v>51</v>
      </c>
      <c r="E756" s="19" t="s">
        <v>45</v>
      </c>
      <c r="F756" s="19">
        <v>1504.4</v>
      </c>
      <c r="G756" s="19">
        <v>3409.4</v>
      </c>
      <c r="H756" s="19">
        <v>8497.5</v>
      </c>
      <c r="I756" s="19">
        <v>19079</v>
      </c>
      <c r="J756" s="19">
        <v>35212</v>
      </c>
      <c r="K756" s="19">
        <v>53510</v>
      </c>
      <c r="L756" s="19">
        <v>84202</v>
      </c>
      <c r="M756" s="19">
        <v>117660</v>
      </c>
      <c r="N756" s="19">
        <v>146840</v>
      </c>
      <c r="O756" s="19">
        <v>173410</v>
      </c>
      <c r="P756" s="19">
        <v>188790</v>
      </c>
      <c r="Q756" s="19">
        <v>255850</v>
      </c>
      <c r="R756" s="19">
        <v>341900</v>
      </c>
      <c r="S756" s="19">
        <v>421750</v>
      </c>
      <c r="T756" s="19">
        <v>494270</v>
      </c>
      <c r="U756" s="19">
        <v>562880</v>
      </c>
      <c r="V756" s="19">
        <v>631560</v>
      </c>
      <c r="W756" s="19">
        <v>691380</v>
      </c>
      <c r="X756" s="19">
        <v>746600</v>
      </c>
      <c r="Y756" s="19">
        <v>800490</v>
      </c>
      <c r="Z756" s="19">
        <v>844660</v>
      </c>
      <c r="AA756" s="19">
        <v>885120</v>
      </c>
      <c r="AB756" s="19">
        <v>923910</v>
      </c>
      <c r="AC756" s="19">
        <v>952970</v>
      </c>
      <c r="AD756" s="19">
        <v>978310</v>
      </c>
      <c r="AE756" s="19">
        <v>1002900</v>
      </c>
      <c r="AF756" s="19">
        <v>1019500</v>
      </c>
      <c r="AG756" s="19">
        <v>1034000</v>
      </c>
      <c r="AH756" s="19">
        <v>1049700</v>
      </c>
      <c r="AI756" s="19">
        <v>1059700</v>
      </c>
      <c r="AJ756" s="19">
        <v>1069400</v>
      </c>
      <c r="AK756" s="19">
        <v>1082100</v>
      </c>
      <c r="AL756" s="19">
        <v>1090700</v>
      </c>
      <c r="AM756" s="19">
        <v>1099400</v>
      </c>
      <c r="AN756" s="19">
        <v>1111500</v>
      </c>
      <c r="AO756" s="19">
        <v>1120500</v>
      </c>
    </row>
    <row r="757" spans="2:41" x14ac:dyDescent="0.3">
      <c r="B757" s="19">
        <v>24</v>
      </c>
      <c r="C757" s="19" t="s">
        <v>152</v>
      </c>
      <c r="D757" s="19" t="s">
        <v>51</v>
      </c>
      <c r="E757" s="19" t="s">
        <v>46</v>
      </c>
      <c r="F757" s="19">
        <v>666.05</v>
      </c>
      <c r="G757" s="19">
        <v>1381.8</v>
      </c>
      <c r="H757" s="19">
        <v>2615.1</v>
      </c>
      <c r="I757" s="19">
        <v>4754.3</v>
      </c>
      <c r="J757" s="19">
        <v>7137</v>
      </c>
      <c r="K757" s="19">
        <v>7320.5</v>
      </c>
      <c r="L757" s="19">
        <v>9714.1</v>
      </c>
      <c r="M757" s="19">
        <v>12938</v>
      </c>
      <c r="N757" s="19">
        <v>15514</v>
      </c>
      <c r="O757" s="19">
        <v>18802</v>
      </c>
      <c r="P757" s="19">
        <v>19176</v>
      </c>
      <c r="Q757" s="19">
        <v>31621</v>
      </c>
      <c r="R757" s="19">
        <v>52273</v>
      </c>
      <c r="S757" s="19">
        <v>93663</v>
      </c>
      <c r="T757" s="19">
        <v>108540</v>
      </c>
      <c r="U757" s="19">
        <v>112890</v>
      </c>
      <c r="V757" s="19">
        <v>113710</v>
      </c>
      <c r="W757" s="19">
        <v>110610</v>
      </c>
      <c r="X757" s="19">
        <v>106210</v>
      </c>
      <c r="Y757" s="19">
        <v>103240</v>
      </c>
      <c r="Z757" s="19">
        <v>103410</v>
      </c>
      <c r="AA757" s="19">
        <v>101250</v>
      </c>
      <c r="AB757" s="19">
        <v>98076</v>
      </c>
      <c r="AC757" s="19">
        <v>98737</v>
      </c>
      <c r="AD757" s="19">
        <v>97525</v>
      </c>
      <c r="AE757" s="19">
        <v>94894</v>
      </c>
      <c r="AF757" s="19">
        <v>96681</v>
      </c>
      <c r="AG757" s="19">
        <v>97973</v>
      </c>
      <c r="AH757" s="19">
        <v>97114</v>
      </c>
      <c r="AI757" s="19">
        <v>99980</v>
      </c>
      <c r="AJ757" s="19">
        <v>101910</v>
      </c>
      <c r="AK757" s="19">
        <v>100980</v>
      </c>
      <c r="AL757" s="19">
        <v>103070</v>
      </c>
      <c r="AM757" s="19">
        <v>104660</v>
      </c>
      <c r="AN757" s="19">
        <v>103290</v>
      </c>
      <c r="AO757" s="19">
        <v>104370</v>
      </c>
    </row>
    <row r="758" spans="2:41" x14ac:dyDescent="0.3">
      <c r="B758" s="19">
        <v>24</v>
      </c>
      <c r="C758" s="19" t="s">
        <v>152</v>
      </c>
      <c r="D758" s="19" t="s">
        <v>52</v>
      </c>
      <c r="E758" s="19" t="s">
        <v>42</v>
      </c>
      <c r="F758" s="19">
        <v>39285</v>
      </c>
      <c r="G758" s="19">
        <v>94750</v>
      </c>
      <c r="H758" s="19">
        <v>205350</v>
      </c>
      <c r="I758" s="19">
        <v>395590</v>
      </c>
      <c r="J758" s="19">
        <v>653830</v>
      </c>
      <c r="K758" s="19">
        <v>980420</v>
      </c>
      <c r="L758" s="19">
        <v>1445600</v>
      </c>
      <c r="M758" s="19">
        <v>1941700</v>
      </c>
      <c r="N758" s="19">
        <v>2452300</v>
      </c>
      <c r="O758" s="19">
        <v>2922400</v>
      </c>
      <c r="P758" s="19">
        <v>3376800</v>
      </c>
      <c r="Q758" s="19">
        <v>4099800</v>
      </c>
      <c r="R758" s="19">
        <v>4860700</v>
      </c>
      <c r="S758" s="19">
        <v>5548700</v>
      </c>
      <c r="T758" s="19">
        <v>6297700</v>
      </c>
      <c r="U758" s="19">
        <v>7060600</v>
      </c>
      <c r="V758" s="19">
        <v>7831900</v>
      </c>
      <c r="W758" s="19">
        <v>8684900</v>
      </c>
      <c r="X758" s="19">
        <v>9484000</v>
      </c>
      <c r="Y758" s="19">
        <v>10131000</v>
      </c>
      <c r="Z758" s="19">
        <v>10706000</v>
      </c>
      <c r="AA758" s="19">
        <v>11256000</v>
      </c>
      <c r="AB758" s="19">
        <v>11706000</v>
      </c>
      <c r="AC758" s="19">
        <v>12083000</v>
      </c>
      <c r="AD758" s="19">
        <v>12382000</v>
      </c>
      <c r="AE758" s="19">
        <v>12631000</v>
      </c>
      <c r="AF758" s="19">
        <v>12781000</v>
      </c>
      <c r="AG758" s="19">
        <v>12897000</v>
      </c>
      <c r="AH758" s="19">
        <v>13006000</v>
      </c>
      <c r="AI758" s="19">
        <v>13057000</v>
      </c>
      <c r="AJ758" s="19">
        <v>13113000</v>
      </c>
      <c r="AK758" s="19">
        <v>13196000</v>
      </c>
      <c r="AL758" s="19">
        <v>13243000</v>
      </c>
      <c r="AM758" s="19">
        <v>13291000</v>
      </c>
      <c r="AN758" s="19">
        <v>13369000</v>
      </c>
      <c r="AO758" s="19">
        <v>13419000</v>
      </c>
    </row>
    <row r="759" spans="2:41" x14ac:dyDescent="0.3">
      <c r="B759" s="19">
        <v>24</v>
      </c>
      <c r="C759" s="19" t="s">
        <v>152</v>
      </c>
      <c r="D759" s="19" t="s">
        <v>52</v>
      </c>
      <c r="E759" s="19" t="s">
        <v>44</v>
      </c>
      <c r="F759" s="19">
        <v>497.41</v>
      </c>
      <c r="G759" s="19">
        <v>1137.8</v>
      </c>
      <c r="H759" s="19">
        <v>2081.3000000000002</v>
      </c>
      <c r="I759" s="19">
        <v>3193.4</v>
      </c>
      <c r="J759" s="19">
        <v>4254.7</v>
      </c>
      <c r="K759" s="19">
        <v>4825.6000000000004</v>
      </c>
      <c r="L759" s="19">
        <v>5565.5</v>
      </c>
      <c r="M759" s="19">
        <v>6287.7</v>
      </c>
      <c r="N759" s="19">
        <v>7513.3</v>
      </c>
      <c r="O759" s="19">
        <v>8895.7000000000007</v>
      </c>
      <c r="P759" s="19">
        <v>10689</v>
      </c>
      <c r="Q759" s="19">
        <v>11811</v>
      </c>
      <c r="R759" s="19">
        <v>13006</v>
      </c>
      <c r="S759" s="19">
        <v>13468</v>
      </c>
      <c r="T759" s="19">
        <v>14111</v>
      </c>
      <c r="U759" s="19">
        <v>14371</v>
      </c>
      <c r="V759" s="19">
        <v>14576</v>
      </c>
      <c r="W759" s="19">
        <v>15067</v>
      </c>
      <c r="X759" s="19">
        <v>15383</v>
      </c>
      <c r="Y759" s="19">
        <v>15426</v>
      </c>
      <c r="Z759" s="19">
        <v>15331</v>
      </c>
      <c r="AA759" s="19">
        <v>15229</v>
      </c>
      <c r="AB759" s="19">
        <v>14993</v>
      </c>
      <c r="AC759" s="19">
        <v>14658</v>
      </c>
      <c r="AD759" s="19">
        <v>14291</v>
      </c>
      <c r="AE759" s="19">
        <v>14244</v>
      </c>
      <c r="AF759" s="19">
        <v>14176</v>
      </c>
      <c r="AG759" s="19">
        <v>14109</v>
      </c>
      <c r="AH759" s="19">
        <v>14057</v>
      </c>
      <c r="AI759" s="19">
        <v>14001</v>
      </c>
      <c r="AJ759" s="19">
        <v>13991</v>
      </c>
      <c r="AK759" s="19">
        <v>14018</v>
      </c>
      <c r="AL759" s="19">
        <v>14043</v>
      </c>
      <c r="AM759" s="19">
        <v>14078</v>
      </c>
      <c r="AN759" s="19">
        <v>14128</v>
      </c>
      <c r="AO759" s="19">
        <v>14163</v>
      </c>
    </row>
    <row r="760" spans="2:41" x14ac:dyDescent="0.3">
      <c r="B760" s="19">
        <v>24</v>
      </c>
      <c r="C760" s="19" t="s">
        <v>152</v>
      </c>
      <c r="D760" s="19" t="s">
        <v>52</v>
      </c>
      <c r="E760" s="19" t="s">
        <v>45</v>
      </c>
      <c r="F760" s="19">
        <v>1244.2</v>
      </c>
      <c r="G760" s="19">
        <v>3053.8</v>
      </c>
      <c r="H760" s="19">
        <v>7741.3</v>
      </c>
      <c r="I760" s="19">
        <v>16948</v>
      </c>
      <c r="J760" s="19">
        <v>30149</v>
      </c>
      <c r="K760" s="19">
        <v>44556</v>
      </c>
      <c r="L760" s="19">
        <v>68735</v>
      </c>
      <c r="M760" s="19">
        <v>95950</v>
      </c>
      <c r="N760" s="19">
        <v>121070</v>
      </c>
      <c r="O760" s="19">
        <v>143540</v>
      </c>
      <c r="P760" s="19">
        <v>160010</v>
      </c>
      <c r="Q760" s="19">
        <v>207710</v>
      </c>
      <c r="R760" s="19">
        <v>259920</v>
      </c>
      <c r="S760" s="19">
        <v>315100</v>
      </c>
      <c r="T760" s="19">
        <v>374810</v>
      </c>
      <c r="U760" s="19">
        <v>434020</v>
      </c>
      <c r="V760" s="19">
        <v>491900</v>
      </c>
      <c r="W760" s="19">
        <v>554990</v>
      </c>
      <c r="X760" s="19">
        <v>615300</v>
      </c>
      <c r="Y760" s="19">
        <v>668120</v>
      </c>
      <c r="Z760" s="19">
        <v>714630</v>
      </c>
      <c r="AA760" s="19">
        <v>758730</v>
      </c>
      <c r="AB760" s="19">
        <v>796390</v>
      </c>
      <c r="AC760" s="19">
        <v>826530</v>
      </c>
      <c r="AD760" s="19">
        <v>853380</v>
      </c>
      <c r="AE760" s="19">
        <v>876400</v>
      </c>
      <c r="AF760" s="19">
        <v>892220</v>
      </c>
      <c r="AG760" s="19">
        <v>905550</v>
      </c>
      <c r="AH760" s="19">
        <v>918390</v>
      </c>
      <c r="AI760" s="19">
        <v>926820</v>
      </c>
      <c r="AJ760" s="19">
        <v>935360</v>
      </c>
      <c r="AK760" s="19">
        <v>946020</v>
      </c>
      <c r="AL760" s="19">
        <v>953820</v>
      </c>
      <c r="AM760" s="19">
        <v>961660</v>
      </c>
      <c r="AN760" s="19">
        <v>972010</v>
      </c>
      <c r="AO760" s="19">
        <v>980160</v>
      </c>
    </row>
    <row r="761" spans="2:41" x14ac:dyDescent="0.3">
      <c r="B761" s="19">
        <v>24</v>
      </c>
      <c r="C761" s="19" t="s">
        <v>152</v>
      </c>
      <c r="D761" s="19" t="s">
        <v>52</v>
      </c>
      <c r="E761" s="19" t="s">
        <v>46</v>
      </c>
      <c r="F761" s="19">
        <v>7.7420000000000003E-2</v>
      </c>
      <c r="G761" s="19">
        <v>0.36581000000000002</v>
      </c>
      <c r="H761" s="19">
        <v>1.6687000000000001</v>
      </c>
      <c r="I761" s="19">
        <v>31.108000000000001</v>
      </c>
      <c r="J761" s="19">
        <v>125.06</v>
      </c>
      <c r="K761" s="19">
        <v>219.09</v>
      </c>
      <c r="L761" s="19">
        <v>387.93</v>
      </c>
      <c r="M761" s="19">
        <v>592.94000000000005</v>
      </c>
      <c r="N761" s="19">
        <v>788.82</v>
      </c>
      <c r="O761" s="19">
        <v>959.07</v>
      </c>
      <c r="P761" s="19">
        <v>1102.5999999999999</v>
      </c>
      <c r="Q761" s="19">
        <v>1497.4</v>
      </c>
      <c r="R761" s="19">
        <v>1856</v>
      </c>
      <c r="S761" s="19">
        <v>2217.3000000000002</v>
      </c>
      <c r="T761" s="19">
        <v>2560</v>
      </c>
      <c r="U761" s="19">
        <v>2856.9</v>
      </c>
      <c r="V761" s="19">
        <v>3178.9</v>
      </c>
      <c r="W761" s="19">
        <v>3465.6</v>
      </c>
      <c r="X761" s="19">
        <v>3695.6</v>
      </c>
      <c r="Y761" s="19">
        <v>3841.9</v>
      </c>
      <c r="Z761" s="19">
        <v>3937.9</v>
      </c>
      <c r="AA761" s="19">
        <v>4005.8</v>
      </c>
      <c r="AB761" s="19">
        <v>4009.3</v>
      </c>
      <c r="AC761" s="19">
        <v>3953.4</v>
      </c>
      <c r="AD761" s="19">
        <v>3871.8</v>
      </c>
      <c r="AE761" s="19">
        <v>3869.8</v>
      </c>
      <c r="AF761" s="19">
        <v>3836.3</v>
      </c>
      <c r="AG761" s="19">
        <v>3792.2</v>
      </c>
      <c r="AH761" s="19">
        <v>3742.1</v>
      </c>
      <c r="AI761" s="19">
        <v>3668.4</v>
      </c>
      <c r="AJ761" s="19">
        <v>3587.8</v>
      </c>
      <c r="AK761" s="19">
        <v>3510</v>
      </c>
      <c r="AL761" s="19">
        <v>3417.4</v>
      </c>
      <c r="AM761" s="19">
        <v>3322.8</v>
      </c>
      <c r="AN761" s="19">
        <v>3236.7</v>
      </c>
      <c r="AO761" s="19">
        <v>3143.7</v>
      </c>
    </row>
    <row r="762" spans="2:41" x14ac:dyDescent="0.3">
      <c r="B762" s="19">
        <v>24</v>
      </c>
      <c r="C762" s="19" t="s">
        <v>152</v>
      </c>
      <c r="D762" s="19" t="s">
        <v>53</v>
      </c>
      <c r="E762" s="19" t="s">
        <v>42</v>
      </c>
      <c r="F762" s="19">
        <v>70933</v>
      </c>
      <c r="G762" s="19">
        <v>179520</v>
      </c>
      <c r="H762" s="19">
        <v>396280</v>
      </c>
      <c r="I762" s="19">
        <v>777200</v>
      </c>
      <c r="J762" s="19">
        <v>1290800</v>
      </c>
      <c r="K762" s="19">
        <v>1952100</v>
      </c>
      <c r="L762" s="19">
        <v>2878100</v>
      </c>
      <c r="M762" s="19">
        <v>3790400</v>
      </c>
      <c r="N762" s="19">
        <v>4705700</v>
      </c>
      <c r="O762" s="19">
        <v>5592900</v>
      </c>
      <c r="P762" s="19">
        <v>6296600</v>
      </c>
      <c r="Q762" s="19">
        <v>7785500</v>
      </c>
      <c r="R762" s="19">
        <v>9632200</v>
      </c>
      <c r="S762" s="19">
        <v>10341000</v>
      </c>
      <c r="T762" s="19">
        <v>11708000</v>
      </c>
      <c r="U762" s="19">
        <v>12975000</v>
      </c>
      <c r="V762" s="19">
        <v>14066000</v>
      </c>
      <c r="W762" s="19">
        <v>15172000</v>
      </c>
      <c r="X762" s="19">
        <v>16127000</v>
      </c>
      <c r="Y762" s="19">
        <v>16920000</v>
      </c>
      <c r="Z762" s="19">
        <v>17637000</v>
      </c>
      <c r="AA762" s="19">
        <v>18268000</v>
      </c>
      <c r="AB762" s="19">
        <v>18866000</v>
      </c>
      <c r="AC762" s="19">
        <v>19335000</v>
      </c>
      <c r="AD762" s="19">
        <v>19763000</v>
      </c>
      <c r="AE762" s="19">
        <v>20095000</v>
      </c>
      <c r="AF762" s="19">
        <v>20302000</v>
      </c>
      <c r="AG762" s="19">
        <v>20476000</v>
      </c>
      <c r="AH762" s="19">
        <v>20656000</v>
      </c>
      <c r="AI762" s="19">
        <v>20754000</v>
      </c>
      <c r="AJ762" s="19">
        <v>20851000</v>
      </c>
      <c r="AK762" s="19">
        <v>20992000</v>
      </c>
      <c r="AL762" s="19">
        <v>21074000</v>
      </c>
      <c r="AM762" s="19">
        <v>21157000</v>
      </c>
      <c r="AN762" s="19">
        <v>21289000</v>
      </c>
      <c r="AO762" s="19">
        <v>21378000</v>
      </c>
    </row>
    <row r="763" spans="2:41" x14ac:dyDescent="0.3">
      <c r="B763" s="19">
        <v>24</v>
      </c>
      <c r="C763" s="19" t="s">
        <v>152</v>
      </c>
      <c r="D763" s="19" t="s">
        <v>53</v>
      </c>
      <c r="E763" s="19" t="s">
        <v>44</v>
      </c>
      <c r="F763" s="19">
        <v>936.33</v>
      </c>
      <c r="G763" s="19">
        <v>2166.4</v>
      </c>
      <c r="H763" s="19">
        <v>3738.2</v>
      </c>
      <c r="I763" s="19">
        <v>5268.8</v>
      </c>
      <c r="J763" s="19">
        <v>6093.7</v>
      </c>
      <c r="K763" s="19">
        <v>6353</v>
      </c>
      <c r="L763" s="19">
        <v>6773.3</v>
      </c>
      <c r="M763" s="19">
        <v>7650.1</v>
      </c>
      <c r="N763" s="19">
        <v>9314.1</v>
      </c>
      <c r="O763" s="19">
        <v>11547</v>
      </c>
      <c r="P763" s="19">
        <v>12947</v>
      </c>
      <c r="Q763" s="19">
        <v>16039</v>
      </c>
      <c r="R763" s="19">
        <v>21289</v>
      </c>
      <c r="S763" s="19">
        <v>53877</v>
      </c>
      <c r="T763" s="19">
        <v>67609</v>
      </c>
      <c r="U763" s="19">
        <v>74754</v>
      </c>
      <c r="V763" s="19">
        <v>76063</v>
      </c>
      <c r="W763" s="19">
        <v>75088</v>
      </c>
      <c r="X763" s="19">
        <v>74410</v>
      </c>
      <c r="Y763" s="19">
        <v>73910</v>
      </c>
      <c r="Z763" s="19">
        <v>73842</v>
      </c>
      <c r="AA763" s="19">
        <v>74157</v>
      </c>
      <c r="AB763" s="19">
        <v>74932</v>
      </c>
      <c r="AC763" s="19">
        <v>75630</v>
      </c>
      <c r="AD763" s="19">
        <v>76519</v>
      </c>
      <c r="AE763" s="19">
        <v>77602</v>
      </c>
      <c r="AF763" s="19">
        <v>78821</v>
      </c>
      <c r="AG763" s="19">
        <v>80220</v>
      </c>
      <c r="AH763" s="19">
        <v>81808</v>
      </c>
      <c r="AI763" s="19">
        <v>83305</v>
      </c>
      <c r="AJ763" s="19">
        <v>84530</v>
      </c>
      <c r="AK763" s="19">
        <v>85723</v>
      </c>
      <c r="AL763" s="19">
        <v>86761</v>
      </c>
      <c r="AM763" s="19">
        <v>87771</v>
      </c>
      <c r="AN763" s="19">
        <v>88843</v>
      </c>
      <c r="AO763" s="19">
        <v>89880</v>
      </c>
    </row>
    <row r="764" spans="2:41" x14ac:dyDescent="0.3">
      <c r="B764" s="19">
        <v>24</v>
      </c>
      <c r="C764" s="19" t="s">
        <v>152</v>
      </c>
      <c r="D764" s="19" t="s">
        <v>53</v>
      </c>
      <c r="E764" s="19" t="s">
        <v>45</v>
      </c>
      <c r="F764" s="19">
        <v>2023</v>
      </c>
      <c r="G764" s="19">
        <v>4347.7</v>
      </c>
      <c r="H764" s="19">
        <v>9510.2000000000007</v>
      </c>
      <c r="I764" s="19">
        <v>20029</v>
      </c>
      <c r="J764" s="19">
        <v>35680</v>
      </c>
      <c r="K764" s="19">
        <v>53826</v>
      </c>
      <c r="L764" s="19">
        <v>84370</v>
      </c>
      <c r="M764" s="19">
        <v>117820</v>
      </c>
      <c r="N764" s="19">
        <v>147610</v>
      </c>
      <c r="O764" s="19">
        <v>175360</v>
      </c>
      <c r="P764" s="19">
        <v>192430</v>
      </c>
      <c r="Q764" s="19">
        <v>256030</v>
      </c>
      <c r="R764" s="19">
        <v>341900</v>
      </c>
      <c r="S764" s="19">
        <v>421750</v>
      </c>
      <c r="T764" s="19">
        <v>494270</v>
      </c>
      <c r="U764" s="19">
        <v>562880</v>
      </c>
      <c r="V764" s="19">
        <v>631560</v>
      </c>
      <c r="W764" s="19">
        <v>691380</v>
      </c>
      <c r="X764" s="19">
        <v>746600</v>
      </c>
      <c r="Y764" s="19">
        <v>800490</v>
      </c>
      <c r="Z764" s="19">
        <v>844660</v>
      </c>
      <c r="AA764" s="19">
        <v>885120</v>
      </c>
      <c r="AB764" s="19">
        <v>923910</v>
      </c>
      <c r="AC764" s="19">
        <v>952970</v>
      </c>
      <c r="AD764" s="19">
        <v>978310</v>
      </c>
      <c r="AE764" s="19">
        <v>1002900</v>
      </c>
      <c r="AF764" s="19">
        <v>1019500</v>
      </c>
      <c r="AG764" s="19">
        <v>1034000</v>
      </c>
      <c r="AH764" s="19">
        <v>1049700</v>
      </c>
      <c r="AI764" s="19">
        <v>1059700</v>
      </c>
      <c r="AJ764" s="19">
        <v>1069400</v>
      </c>
      <c r="AK764" s="19">
        <v>1082100</v>
      </c>
      <c r="AL764" s="19">
        <v>1090700</v>
      </c>
      <c r="AM764" s="19">
        <v>1099400</v>
      </c>
      <c r="AN764" s="19">
        <v>1111500</v>
      </c>
      <c r="AO764" s="19">
        <v>1120500</v>
      </c>
    </row>
    <row r="765" spans="2:41" x14ac:dyDescent="0.3">
      <c r="B765" s="19">
        <v>24</v>
      </c>
      <c r="C765" s="19" t="s">
        <v>152</v>
      </c>
      <c r="D765" s="19" t="s">
        <v>53</v>
      </c>
      <c r="E765" s="19" t="s">
        <v>46</v>
      </c>
      <c r="F765" s="19">
        <v>796.18</v>
      </c>
      <c r="G765" s="19">
        <v>1645.2</v>
      </c>
      <c r="H765" s="19">
        <v>3197.4</v>
      </c>
      <c r="I765" s="19">
        <v>6025.6</v>
      </c>
      <c r="J765" s="19">
        <v>9468.4</v>
      </c>
      <c r="K765" s="19">
        <v>10223</v>
      </c>
      <c r="L765" s="19">
        <v>14078</v>
      </c>
      <c r="M765" s="19">
        <v>18830</v>
      </c>
      <c r="N765" s="19">
        <v>22472</v>
      </c>
      <c r="O765" s="19">
        <v>26915</v>
      </c>
      <c r="P765" s="19">
        <v>26746</v>
      </c>
      <c r="Q765" s="19">
        <v>46568</v>
      </c>
      <c r="R765" s="19">
        <v>75921</v>
      </c>
      <c r="S765" s="19">
        <v>127580</v>
      </c>
      <c r="T765" s="19">
        <v>145060</v>
      </c>
      <c r="U765" s="19">
        <v>144930</v>
      </c>
      <c r="V765" s="19">
        <v>140360</v>
      </c>
      <c r="W765" s="19">
        <v>132800</v>
      </c>
      <c r="X765" s="19">
        <v>125650</v>
      </c>
      <c r="Y765" s="19">
        <v>122150</v>
      </c>
      <c r="Z765" s="19">
        <v>122190</v>
      </c>
      <c r="AA765" s="19">
        <v>119710</v>
      </c>
      <c r="AB765" s="19">
        <v>116210</v>
      </c>
      <c r="AC765" s="19">
        <v>116930</v>
      </c>
      <c r="AD765" s="19">
        <v>115640</v>
      </c>
      <c r="AE765" s="19">
        <v>112850</v>
      </c>
      <c r="AF765" s="19">
        <v>114970</v>
      </c>
      <c r="AG765" s="19">
        <v>116580</v>
      </c>
      <c r="AH765" s="19">
        <v>115860</v>
      </c>
      <c r="AI765" s="19">
        <v>119210</v>
      </c>
      <c r="AJ765" s="19">
        <v>121360</v>
      </c>
      <c r="AK765" s="19">
        <v>120310</v>
      </c>
      <c r="AL765" s="19">
        <v>122550</v>
      </c>
      <c r="AM765" s="19">
        <v>124240</v>
      </c>
      <c r="AN765" s="19">
        <v>122690</v>
      </c>
      <c r="AO765" s="19">
        <v>123790</v>
      </c>
    </row>
    <row r="766" spans="2:41" x14ac:dyDescent="0.3">
      <c r="B766" s="19">
        <v>24</v>
      </c>
      <c r="C766" s="19" t="s">
        <v>152</v>
      </c>
      <c r="D766" s="19" t="s">
        <v>54</v>
      </c>
      <c r="E766" s="19" t="s">
        <v>42</v>
      </c>
      <c r="F766" s="19">
        <v>46292</v>
      </c>
      <c r="G766" s="19">
        <v>111720</v>
      </c>
      <c r="H766" s="19">
        <v>244740</v>
      </c>
      <c r="I766" s="19">
        <v>475870</v>
      </c>
      <c r="J766" s="19">
        <v>792570</v>
      </c>
      <c r="K766" s="19">
        <v>1189300</v>
      </c>
      <c r="L766" s="19">
        <v>1770200</v>
      </c>
      <c r="M766" s="19">
        <v>2367800</v>
      </c>
      <c r="N766" s="19">
        <v>2993600</v>
      </c>
      <c r="O766" s="19">
        <v>3563200</v>
      </c>
      <c r="P766" s="19">
        <v>4101900</v>
      </c>
      <c r="Q766" s="19">
        <v>4986600</v>
      </c>
      <c r="R766" s="19">
        <v>5906900</v>
      </c>
      <c r="S766" s="19">
        <v>6720400</v>
      </c>
      <c r="T766" s="19">
        <v>7545100</v>
      </c>
      <c r="U766" s="19">
        <v>8314300</v>
      </c>
      <c r="V766" s="19">
        <v>9139000</v>
      </c>
      <c r="W766" s="19">
        <v>10028000</v>
      </c>
      <c r="X766" s="19">
        <v>10851000</v>
      </c>
      <c r="Y766" s="19">
        <v>11518000</v>
      </c>
      <c r="Z766" s="19">
        <v>12087000</v>
      </c>
      <c r="AA766" s="19">
        <v>12631000</v>
      </c>
      <c r="AB766" s="19">
        <v>13089000</v>
      </c>
      <c r="AC766" s="19">
        <v>13455000</v>
      </c>
      <c r="AD766" s="19">
        <v>13732000</v>
      </c>
      <c r="AE766" s="19">
        <v>13968000</v>
      </c>
      <c r="AF766" s="19">
        <v>14102000</v>
      </c>
      <c r="AG766" s="19">
        <v>14207000</v>
      </c>
      <c r="AH766" s="19">
        <v>14309000</v>
      </c>
      <c r="AI766" s="19">
        <v>14327000</v>
      </c>
      <c r="AJ766" s="19">
        <v>14380000</v>
      </c>
      <c r="AK766" s="19">
        <v>14465000</v>
      </c>
      <c r="AL766" s="19">
        <v>14514000</v>
      </c>
      <c r="AM766" s="19">
        <v>14565000</v>
      </c>
      <c r="AN766" s="19">
        <v>14649000</v>
      </c>
      <c r="AO766" s="19">
        <v>14704000</v>
      </c>
    </row>
    <row r="767" spans="2:41" x14ac:dyDescent="0.3">
      <c r="B767" s="19">
        <v>24</v>
      </c>
      <c r="C767" s="19" t="s">
        <v>152</v>
      </c>
      <c r="D767" s="19" t="s">
        <v>54</v>
      </c>
      <c r="E767" s="19" t="s">
        <v>44</v>
      </c>
      <c r="F767" s="19">
        <v>623.27</v>
      </c>
      <c r="G767" s="19">
        <v>1392.2</v>
      </c>
      <c r="H767" s="19">
        <v>2601.1</v>
      </c>
      <c r="I767" s="19">
        <v>4214.3</v>
      </c>
      <c r="J767" s="19">
        <v>5901.8</v>
      </c>
      <c r="K767" s="19">
        <v>8219</v>
      </c>
      <c r="L767" s="19">
        <v>10047</v>
      </c>
      <c r="M767" s="19">
        <v>11481</v>
      </c>
      <c r="N767" s="19">
        <v>13685</v>
      </c>
      <c r="O767" s="19">
        <v>16248</v>
      </c>
      <c r="P767" s="19">
        <v>19584</v>
      </c>
      <c r="Q767" s="19">
        <v>21249</v>
      </c>
      <c r="R767" s="19">
        <v>22970</v>
      </c>
      <c r="S767" s="19">
        <v>23080</v>
      </c>
      <c r="T767" s="19">
        <v>23463</v>
      </c>
      <c r="U767" s="19">
        <v>23576</v>
      </c>
      <c r="V767" s="19">
        <v>23534</v>
      </c>
      <c r="W767" s="19">
        <v>23984</v>
      </c>
      <c r="X767" s="19">
        <v>24101</v>
      </c>
      <c r="Y767" s="19">
        <v>23696</v>
      </c>
      <c r="Z767" s="19">
        <v>23060</v>
      </c>
      <c r="AA767" s="19">
        <v>22415</v>
      </c>
      <c r="AB767" s="19">
        <v>21637</v>
      </c>
      <c r="AC767" s="19">
        <v>20726</v>
      </c>
      <c r="AD767" s="19">
        <v>19757</v>
      </c>
      <c r="AE767" s="19">
        <v>19367</v>
      </c>
      <c r="AF767" s="19">
        <v>18995</v>
      </c>
      <c r="AG767" s="19">
        <v>18680</v>
      </c>
      <c r="AH767" s="19">
        <v>18437</v>
      </c>
      <c r="AI767" s="19">
        <v>18227</v>
      </c>
      <c r="AJ767" s="19">
        <v>18113</v>
      </c>
      <c r="AK767" s="19">
        <v>18073</v>
      </c>
      <c r="AL767" s="19">
        <v>18061</v>
      </c>
      <c r="AM767" s="19">
        <v>18084</v>
      </c>
      <c r="AN767" s="19">
        <v>18137</v>
      </c>
      <c r="AO767" s="19">
        <v>18176</v>
      </c>
    </row>
    <row r="768" spans="2:41" x14ac:dyDescent="0.3">
      <c r="B768" s="19">
        <v>24</v>
      </c>
      <c r="C768" s="19" t="s">
        <v>152</v>
      </c>
      <c r="D768" s="19" t="s">
        <v>54</v>
      </c>
      <c r="E768" s="19" t="s">
        <v>45</v>
      </c>
      <c r="F768" s="19">
        <v>1244.2</v>
      </c>
      <c r="G768" s="19">
        <v>3053.8</v>
      </c>
      <c r="H768" s="19">
        <v>7741.3</v>
      </c>
      <c r="I768" s="19">
        <v>16948</v>
      </c>
      <c r="J768" s="19">
        <v>30149</v>
      </c>
      <c r="K768" s="19">
        <v>44556</v>
      </c>
      <c r="L768" s="19">
        <v>68735</v>
      </c>
      <c r="M768" s="19">
        <v>95950</v>
      </c>
      <c r="N768" s="19">
        <v>121070</v>
      </c>
      <c r="O768" s="19">
        <v>143540</v>
      </c>
      <c r="P768" s="19">
        <v>160010</v>
      </c>
      <c r="Q768" s="19">
        <v>207710</v>
      </c>
      <c r="R768" s="19">
        <v>259920</v>
      </c>
      <c r="S768" s="19">
        <v>315100</v>
      </c>
      <c r="T768" s="19">
        <v>374810</v>
      </c>
      <c r="U768" s="19">
        <v>434020</v>
      </c>
      <c r="V768" s="19">
        <v>491900</v>
      </c>
      <c r="W768" s="19">
        <v>554990</v>
      </c>
      <c r="X768" s="19">
        <v>615300</v>
      </c>
      <c r="Y768" s="19">
        <v>668120</v>
      </c>
      <c r="Z768" s="19">
        <v>714630</v>
      </c>
      <c r="AA768" s="19">
        <v>758730</v>
      </c>
      <c r="AB768" s="19">
        <v>796390</v>
      </c>
      <c r="AC768" s="19">
        <v>826530</v>
      </c>
      <c r="AD768" s="19">
        <v>853380</v>
      </c>
      <c r="AE768" s="19">
        <v>876400</v>
      </c>
      <c r="AF768" s="19">
        <v>892220</v>
      </c>
      <c r="AG768" s="19">
        <v>905550</v>
      </c>
      <c r="AH768" s="19">
        <v>918390</v>
      </c>
      <c r="AI768" s="19">
        <v>926820</v>
      </c>
      <c r="AJ768" s="19">
        <v>935360</v>
      </c>
      <c r="AK768" s="19">
        <v>946020</v>
      </c>
      <c r="AL768" s="19">
        <v>953820</v>
      </c>
      <c r="AM768" s="19">
        <v>961660</v>
      </c>
      <c r="AN768" s="19">
        <v>972010</v>
      </c>
      <c r="AO768" s="19">
        <v>980160</v>
      </c>
    </row>
    <row r="769" spans="2:41" x14ac:dyDescent="0.3">
      <c r="B769" s="19">
        <v>24</v>
      </c>
      <c r="C769" s="19" t="s">
        <v>152</v>
      </c>
      <c r="D769" s="19" t="s">
        <v>54</v>
      </c>
      <c r="E769" s="19" t="s">
        <v>46</v>
      </c>
      <c r="F769" s="19">
        <v>7.7420000000000003E-2</v>
      </c>
      <c r="G769" s="19">
        <v>0.42043000000000003</v>
      </c>
      <c r="H769" s="19">
        <v>2.5748000000000002</v>
      </c>
      <c r="I769" s="19">
        <v>57.168999999999997</v>
      </c>
      <c r="J769" s="19">
        <v>233.24</v>
      </c>
      <c r="K769" s="19">
        <v>409.78</v>
      </c>
      <c r="L769" s="19">
        <v>712.71</v>
      </c>
      <c r="M769" s="19">
        <v>1048.4000000000001</v>
      </c>
      <c r="N769" s="19">
        <v>1395.9</v>
      </c>
      <c r="O769" s="19">
        <v>1696.9</v>
      </c>
      <c r="P769" s="19">
        <v>1925.4</v>
      </c>
      <c r="Q769" s="19">
        <v>2553.5</v>
      </c>
      <c r="R769" s="19">
        <v>3058.8</v>
      </c>
      <c r="S769" s="19">
        <v>3500.8</v>
      </c>
      <c r="T769" s="19">
        <v>3852.1</v>
      </c>
      <c r="U769" s="19">
        <v>4096.8</v>
      </c>
      <c r="V769" s="19">
        <v>4444.8999999999996</v>
      </c>
      <c r="W769" s="19">
        <v>4748.2</v>
      </c>
      <c r="X769" s="19">
        <v>4977.3</v>
      </c>
      <c r="Y769" s="19">
        <v>5099.1000000000004</v>
      </c>
      <c r="Z769" s="19">
        <v>5166.6000000000004</v>
      </c>
      <c r="AA769" s="19">
        <v>5206.8</v>
      </c>
      <c r="AB769" s="19">
        <v>5176.6000000000004</v>
      </c>
      <c r="AC769" s="19">
        <v>5084.5</v>
      </c>
      <c r="AD769" s="19">
        <v>4972.1000000000004</v>
      </c>
      <c r="AE769" s="19">
        <v>4946.8999999999996</v>
      </c>
      <c r="AF769" s="19">
        <v>4888.8999999999996</v>
      </c>
      <c r="AG769" s="19">
        <v>4824.1000000000004</v>
      </c>
      <c r="AH769" s="19">
        <v>4757.3</v>
      </c>
      <c r="AI769" s="19">
        <v>4664.3999999999996</v>
      </c>
      <c r="AJ769" s="19">
        <v>4565.8999999999996</v>
      </c>
      <c r="AK769" s="19">
        <v>4473.3</v>
      </c>
      <c r="AL769" s="19">
        <v>4363</v>
      </c>
      <c r="AM769" s="19">
        <v>4251.1000000000004</v>
      </c>
      <c r="AN769" s="19">
        <v>4150.7</v>
      </c>
      <c r="AO769" s="19">
        <v>4041.3</v>
      </c>
    </row>
    <row r="770" spans="2:41" ht="17.25" thickBot="1" x14ac:dyDescent="0.35"/>
    <row r="771" spans="2:41" ht="18" thickBot="1" x14ac:dyDescent="0.35">
      <c r="B771" s="18" t="s">
        <v>47</v>
      </c>
      <c r="C771" s="18" t="s">
        <v>57</v>
      </c>
      <c r="D771" s="18" t="s">
        <v>55</v>
      </c>
      <c r="E771" s="18">
        <v>2015</v>
      </c>
      <c r="F771" s="18">
        <v>2030</v>
      </c>
      <c r="G771" s="18">
        <v>2050</v>
      </c>
      <c r="I771" s="18" t="s">
        <v>47</v>
      </c>
      <c r="J771" s="18" t="s">
        <v>57</v>
      </c>
      <c r="K771" s="18" t="s">
        <v>55</v>
      </c>
      <c r="L771" s="18">
        <v>2015</v>
      </c>
      <c r="M771" s="18">
        <v>2030</v>
      </c>
      <c r="N771" s="18">
        <v>2050</v>
      </c>
      <c r="P771" s="18" t="s">
        <v>47</v>
      </c>
      <c r="Q771" s="18" t="s">
        <v>57</v>
      </c>
      <c r="R771" s="18" t="s">
        <v>55</v>
      </c>
      <c r="S771" s="18">
        <v>2015</v>
      </c>
      <c r="T771" s="18">
        <v>2030</v>
      </c>
      <c r="U771" s="18">
        <v>2050</v>
      </c>
      <c r="W771" s="18" t="s">
        <v>47</v>
      </c>
      <c r="X771" s="18" t="s">
        <v>57</v>
      </c>
      <c r="Y771" s="18" t="s">
        <v>55</v>
      </c>
      <c r="Z771" s="18">
        <v>2015</v>
      </c>
      <c r="AA771" s="18">
        <v>2030</v>
      </c>
      <c r="AB771" s="18">
        <v>2050</v>
      </c>
    </row>
    <row r="772" spans="2:41" x14ac:dyDescent="0.3">
      <c r="B772" s="19" t="s">
        <v>42</v>
      </c>
      <c r="C772" s="19" t="s">
        <v>51</v>
      </c>
      <c r="D772" s="19">
        <v>1</v>
      </c>
      <c r="E772" s="17">
        <f t="shared" ref="E772:E803" si="14">SUMIFS($F$290:$F$769,$E$290:$E$769,$B772,$D$290:$D$769,$C772,$B$290:$B$769,$D772)</f>
        <v>73734</v>
      </c>
      <c r="F772" s="17">
        <f t="shared" ref="F772:F803" si="15">SUMIFS($U$290:$U$769,$E$290:$E$769,$B772,$D$290:$D$769,$C772,$B$290:$B$769,$D772)</f>
        <v>12204000</v>
      </c>
      <c r="G772" s="17">
        <f t="shared" ref="G772:G803" si="16">SUMIFS($AO$290:$AO$769,$E$290:$E$769,$B772,$D$290:$D$769,$C772,$B$290:$B$769,$D772)</f>
        <v>21260000</v>
      </c>
      <c r="I772" s="19" t="s">
        <v>44</v>
      </c>
      <c r="J772" s="19" t="s">
        <v>51</v>
      </c>
      <c r="K772" s="19">
        <v>1</v>
      </c>
      <c r="L772" s="17">
        <f t="shared" ref="L772:L803" si="17">SUMIFS($F$290:$F$769,$E$290:$E$769,$I772,$D$290:$D$769,$J772,$B$290:$B$769,$K772)</f>
        <v>397.86</v>
      </c>
      <c r="M772" s="17">
        <f t="shared" ref="M772:M803" si="18">SUMIFS($U$290:$U$769,$E$290:$E$769,$I772,$D$290:$D$769,$J772,$B$290:$B$769,$K772)</f>
        <v>41421</v>
      </c>
      <c r="N772" s="17">
        <f t="shared" ref="N772:N803" si="19">SUMIFS($AO$290:$AO$769,$E$290:$E$769,$I772,$D$290:$D$769,$J772,$B$290:$B$769,$K772)</f>
        <v>54382</v>
      </c>
      <c r="P772" s="19" t="s">
        <v>46</v>
      </c>
      <c r="Q772" s="19" t="s">
        <v>51</v>
      </c>
      <c r="R772" s="19">
        <v>1</v>
      </c>
      <c r="S772" s="17">
        <f t="shared" ref="S772:S803" si="20">SUMIFS($F$290:$F$769,$E$290:$E$769,$P772,$D$290:$D$769,$Q772,$B$290:$B$769,$R772)</f>
        <v>220.8</v>
      </c>
      <c r="T772" s="17">
        <f t="shared" ref="T772:T803" si="21">SUMIFS($U$290:$U$769,$E$290:$E$769,$P772,$D$290:$D$769,$Q772,$B$290:$B$769,$R772)</f>
        <v>38546</v>
      </c>
      <c r="U772" s="17">
        <f t="shared" ref="U772:U803" si="22">SUMIFS($AO$290:$AO$769,$E$290:$E$769,$P772,$D$290:$D$769,$Q772,$B$290:$B$769,$R772)</f>
        <v>35235</v>
      </c>
      <c r="W772" s="19" t="s">
        <v>45</v>
      </c>
      <c r="X772" s="19" t="s">
        <v>51</v>
      </c>
      <c r="Y772" s="19">
        <v>1</v>
      </c>
      <c r="Z772" s="17">
        <f t="shared" ref="Z772:Z803" si="23">SUMIFS($F$290:$F$769,$E$290:$E$769,$W772,$D$290:$D$769,$X772,$B$290:$B$769,$Y772)</f>
        <v>1308.2</v>
      </c>
      <c r="AA772" s="17">
        <f t="shared" ref="AA772:AA803" si="24">SUMIFS($U$290:$U$769,$E$290:$E$769,$W772,$D$290:$D$769,$X772,$B$290:$B$769,$Y772)</f>
        <v>489460</v>
      </c>
      <c r="AB772" s="17">
        <f t="shared" ref="AB772:AB803" si="25">SUMIFS($AO$290:$AO$769,$E$290:$E$769,$W772,$D$290:$D$769,$X772,$B$290:$B$769,$Y772)</f>
        <v>974340</v>
      </c>
    </row>
    <row r="773" spans="2:41" x14ac:dyDescent="0.3">
      <c r="B773" s="19" t="s">
        <v>42</v>
      </c>
      <c r="C773" s="19" t="s">
        <v>51</v>
      </c>
      <c r="D773" s="19">
        <v>2</v>
      </c>
      <c r="E773" s="17">
        <f t="shared" si="14"/>
        <v>68760</v>
      </c>
      <c r="F773" s="17">
        <f t="shared" si="15"/>
        <v>10444000</v>
      </c>
      <c r="G773" s="17">
        <f t="shared" si="16"/>
        <v>17640000</v>
      </c>
      <c r="I773" s="19" t="s">
        <v>44</v>
      </c>
      <c r="J773" s="19" t="s">
        <v>51</v>
      </c>
      <c r="K773" s="19">
        <v>2</v>
      </c>
      <c r="L773" s="17">
        <f t="shared" si="17"/>
        <v>389.82</v>
      </c>
      <c r="M773" s="17">
        <f t="shared" si="18"/>
        <v>40970</v>
      </c>
      <c r="N773" s="17">
        <f t="shared" si="19"/>
        <v>53284</v>
      </c>
      <c r="P773" s="19" t="s">
        <v>46</v>
      </c>
      <c r="Q773" s="19" t="s">
        <v>51</v>
      </c>
      <c r="R773" s="19">
        <v>2</v>
      </c>
      <c r="S773" s="17">
        <f t="shared" si="20"/>
        <v>2.7528999999999999</v>
      </c>
      <c r="T773" s="17">
        <f t="shared" si="21"/>
        <v>3502.4</v>
      </c>
      <c r="U773" s="17">
        <f t="shared" si="22"/>
        <v>1314.9</v>
      </c>
      <c r="W773" s="19" t="s">
        <v>45</v>
      </c>
      <c r="X773" s="19" t="s">
        <v>51</v>
      </c>
      <c r="Y773" s="19">
        <v>2</v>
      </c>
      <c r="Z773" s="17">
        <f t="shared" si="23"/>
        <v>631.46</v>
      </c>
      <c r="AA773" s="17">
        <f t="shared" si="24"/>
        <v>236260</v>
      </c>
      <c r="AB773" s="17">
        <f t="shared" si="25"/>
        <v>470310</v>
      </c>
    </row>
    <row r="774" spans="2:41" x14ac:dyDescent="0.3">
      <c r="B774" s="19" t="s">
        <v>42</v>
      </c>
      <c r="C774" s="19" t="s">
        <v>51</v>
      </c>
      <c r="D774" s="19">
        <v>3</v>
      </c>
      <c r="E774" s="17">
        <f t="shared" si="14"/>
        <v>56365</v>
      </c>
      <c r="F774" s="17">
        <f t="shared" si="15"/>
        <v>8919700</v>
      </c>
      <c r="G774" s="17">
        <f t="shared" si="16"/>
        <v>15201000</v>
      </c>
      <c r="I774" s="19" t="s">
        <v>44</v>
      </c>
      <c r="J774" s="19" t="s">
        <v>51</v>
      </c>
      <c r="K774" s="19">
        <v>3</v>
      </c>
      <c r="L774" s="17">
        <f t="shared" si="17"/>
        <v>470.2</v>
      </c>
      <c r="M774" s="17">
        <f t="shared" si="18"/>
        <v>49215</v>
      </c>
      <c r="N774" s="17">
        <f t="shared" si="19"/>
        <v>64270</v>
      </c>
      <c r="P774" s="19" t="s">
        <v>46</v>
      </c>
      <c r="Q774" s="19" t="s">
        <v>51</v>
      </c>
      <c r="R774" s="19">
        <v>3</v>
      </c>
      <c r="S774" s="17">
        <f t="shared" si="20"/>
        <v>2.7404000000000002</v>
      </c>
      <c r="T774" s="17">
        <f t="shared" si="21"/>
        <v>1036.7</v>
      </c>
      <c r="U774" s="17">
        <f t="shared" si="22"/>
        <v>227.6</v>
      </c>
      <c r="W774" s="19" t="s">
        <v>45</v>
      </c>
      <c r="X774" s="19" t="s">
        <v>51</v>
      </c>
      <c r="Y774" s="19">
        <v>3</v>
      </c>
      <c r="Z774" s="17">
        <f t="shared" si="23"/>
        <v>784.93</v>
      </c>
      <c r="AA774" s="17">
        <f t="shared" si="24"/>
        <v>293680</v>
      </c>
      <c r="AB774" s="17">
        <f t="shared" si="25"/>
        <v>584610</v>
      </c>
    </row>
    <row r="775" spans="2:41" x14ac:dyDescent="0.3">
      <c r="B775" s="19" t="s">
        <v>42</v>
      </c>
      <c r="C775" s="19" t="s">
        <v>51</v>
      </c>
      <c r="D775" s="19">
        <v>4</v>
      </c>
      <c r="E775" s="17">
        <f t="shared" si="14"/>
        <v>55746</v>
      </c>
      <c r="F775" s="17">
        <f t="shared" si="15"/>
        <v>9354300</v>
      </c>
      <c r="G775" s="17">
        <f t="shared" si="16"/>
        <v>16319000</v>
      </c>
      <c r="I775" s="19" t="s">
        <v>44</v>
      </c>
      <c r="J775" s="19" t="s">
        <v>51</v>
      </c>
      <c r="K775" s="19">
        <v>4</v>
      </c>
      <c r="L775" s="17">
        <f t="shared" si="17"/>
        <v>509.38</v>
      </c>
      <c r="M775" s="17">
        <f t="shared" si="18"/>
        <v>53374</v>
      </c>
      <c r="N775" s="17">
        <f t="shared" si="19"/>
        <v>69626</v>
      </c>
      <c r="P775" s="19" t="s">
        <v>46</v>
      </c>
      <c r="Q775" s="19" t="s">
        <v>51</v>
      </c>
      <c r="R775" s="19">
        <v>4</v>
      </c>
      <c r="S775" s="17">
        <f t="shared" si="20"/>
        <v>13.685</v>
      </c>
      <c r="T775" s="17">
        <f t="shared" si="21"/>
        <v>3770.1</v>
      </c>
      <c r="U775" s="17">
        <f t="shared" si="22"/>
        <v>849.36</v>
      </c>
      <c r="W775" s="19" t="s">
        <v>45</v>
      </c>
      <c r="X775" s="19" t="s">
        <v>51</v>
      </c>
      <c r="Y775" s="19">
        <v>4</v>
      </c>
      <c r="Z775" s="17">
        <f t="shared" si="23"/>
        <v>1172.4000000000001</v>
      </c>
      <c r="AA775" s="17">
        <f t="shared" si="24"/>
        <v>438630</v>
      </c>
      <c r="AB775" s="17">
        <f t="shared" si="25"/>
        <v>873160</v>
      </c>
    </row>
    <row r="776" spans="2:41" x14ac:dyDescent="0.3">
      <c r="B776" s="19" t="s">
        <v>42</v>
      </c>
      <c r="C776" s="19" t="s">
        <v>51</v>
      </c>
      <c r="D776" s="19">
        <v>5</v>
      </c>
      <c r="E776" s="17">
        <f t="shared" si="14"/>
        <v>59047</v>
      </c>
      <c r="F776" s="17">
        <f t="shared" si="15"/>
        <v>9582100</v>
      </c>
      <c r="G776" s="17">
        <f t="shared" si="16"/>
        <v>16582000</v>
      </c>
      <c r="I776" s="19" t="s">
        <v>44</v>
      </c>
      <c r="J776" s="19" t="s">
        <v>51</v>
      </c>
      <c r="K776" s="19">
        <v>5</v>
      </c>
      <c r="L776" s="17">
        <f t="shared" si="17"/>
        <v>550.58000000000004</v>
      </c>
      <c r="M776" s="17">
        <f t="shared" si="18"/>
        <v>57630</v>
      </c>
      <c r="N776" s="17">
        <f t="shared" si="19"/>
        <v>75257</v>
      </c>
      <c r="P776" s="19" t="s">
        <v>46</v>
      </c>
      <c r="Q776" s="19" t="s">
        <v>51</v>
      </c>
      <c r="R776" s="19">
        <v>5</v>
      </c>
      <c r="S776" s="17">
        <f t="shared" si="20"/>
        <v>27.382999999999999</v>
      </c>
      <c r="T776" s="17">
        <f t="shared" si="21"/>
        <v>8600.2999999999993</v>
      </c>
      <c r="U776" s="17">
        <f t="shared" si="22"/>
        <v>1915.2</v>
      </c>
      <c r="W776" s="19" t="s">
        <v>45</v>
      </c>
      <c r="X776" s="19" t="s">
        <v>51</v>
      </c>
      <c r="Y776" s="19">
        <v>5</v>
      </c>
      <c r="Z776" s="17">
        <f t="shared" si="23"/>
        <v>631.46</v>
      </c>
      <c r="AA776" s="17">
        <f t="shared" si="24"/>
        <v>236260</v>
      </c>
      <c r="AB776" s="17">
        <f t="shared" si="25"/>
        <v>470310</v>
      </c>
    </row>
    <row r="777" spans="2:41" x14ac:dyDescent="0.3">
      <c r="B777" s="19" t="s">
        <v>42</v>
      </c>
      <c r="C777" s="19" t="s">
        <v>51</v>
      </c>
      <c r="D777" s="19">
        <v>6</v>
      </c>
      <c r="E777" s="17">
        <f t="shared" si="14"/>
        <v>57548</v>
      </c>
      <c r="F777" s="17">
        <f t="shared" si="15"/>
        <v>9331300</v>
      </c>
      <c r="G777" s="17">
        <f t="shared" si="16"/>
        <v>16088000</v>
      </c>
      <c r="I777" s="19" t="s">
        <v>44</v>
      </c>
      <c r="J777" s="19" t="s">
        <v>51</v>
      </c>
      <c r="K777" s="19">
        <v>6</v>
      </c>
      <c r="L777" s="17">
        <f t="shared" si="17"/>
        <v>546.55999999999995</v>
      </c>
      <c r="M777" s="17">
        <f t="shared" si="18"/>
        <v>57148</v>
      </c>
      <c r="N777" s="17">
        <f t="shared" si="19"/>
        <v>74707</v>
      </c>
      <c r="P777" s="19" t="s">
        <v>46</v>
      </c>
      <c r="Q777" s="19" t="s">
        <v>51</v>
      </c>
      <c r="R777" s="19">
        <v>6</v>
      </c>
      <c r="S777" s="17">
        <f t="shared" si="20"/>
        <v>46.558</v>
      </c>
      <c r="T777" s="17">
        <f t="shared" si="21"/>
        <v>15150</v>
      </c>
      <c r="U777" s="17">
        <f t="shared" si="22"/>
        <v>3364.1</v>
      </c>
      <c r="W777" s="19" t="s">
        <v>45</v>
      </c>
      <c r="X777" s="19" t="s">
        <v>51</v>
      </c>
      <c r="Y777" s="19">
        <v>6</v>
      </c>
      <c r="Z777" s="17">
        <f t="shared" si="23"/>
        <v>636.5</v>
      </c>
      <c r="AA777" s="17">
        <f t="shared" si="24"/>
        <v>238140</v>
      </c>
      <c r="AB777" s="17">
        <f t="shared" si="25"/>
        <v>474060</v>
      </c>
    </row>
    <row r="778" spans="2:41" x14ac:dyDescent="0.3">
      <c r="B778" s="19" t="s">
        <v>42</v>
      </c>
      <c r="C778" s="19" t="s">
        <v>51</v>
      </c>
      <c r="D778" s="19">
        <v>7</v>
      </c>
      <c r="E778" s="17">
        <f t="shared" si="14"/>
        <v>54567</v>
      </c>
      <c r="F778" s="17">
        <f t="shared" si="15"/>
        <v>8632700</v>
      </c>
      <c r="G778" s="17">
        <f t="shared" si="16"/>
        <v>15024000</v>
      </c>
      <c r="I778" s="19" t="s">
        <v>44</v>
      </c>
      <c r="J778" s="19" t="s">
        <v>51</v>
      </c>
      <c r="K778" s="19">
        <v>7</v>
      </c>
      <c r="L778" s="17">
        <f t="shared" si="17"/>
        <v>730.42</v>
      </c>
      <c r="M778" s="17">
        <f t="shared" si="18"/>
        <v>76926</v>
      </c>
      <c r="N778" s="17">
        <f t="shared" si="19"/>
        <v>99839</v>
      </c>
      <c r="P778" s="19" t="s">
        <v>46</v>
      </c>
      <c r="Q778" s="19" t="s">
        <v>51</v>
      </c>
      <c r="R778" s="19">
        <v>7</v>
      </c>
      <c r="S778" s="17">
        <f t="shared" si="20"/>
        <v>134.15</v>
      </c>
      <c r="T778" s="17">
        <f t="shared" si="21"/>
        <v>39491</v>
      </c>
      <c r="U778" s="17">
        <f t="shared" si="22"/>
        <v>8843.2999999999993</v>
      </c>
      <c r="W778" s="19" t="s">
        <v>45</v>
      </c>
      <c r="X778" s="19" t="s">
        <v>51</v>
      </c>
      <c r="Y778" s="19">
        <v>7</v>
      </c>
      <c r="Z778" s="17">
        <f t="shared" si="23"/>
        <v>1162.3</v>
      </c>
      <c r="AA778" s="17">
        <f t="shared" si="24"/>
        <v>434870</v>
      </c>
      <c r="AB778" s="17">
        <f t="shared" si="25"/>
        <v>865670</v>
      </c>
    </row>
    <row r="779" spans="2:41" x14ac:dyDescent="0.3">
      <c r="B779" s="19" t="s">
        <v>42</v>
      </c>
      <c r="C779" s="19" t="s">
        <v>51</v>
      </c>
      <c r="D779" s="19">
        <v>8</v>
      </c>
      <c r="E779" s="17">
        <f t="shared" si="14"/>
        <v>38234</v>
      </c>
      <c r="F779" s="17">
        <f t="shared" si="15"/>
        <v>6762400</v>
      </c>
      <c r="G779" s="17">
        <f t="shared" si="16"/>
        <v>11583000</v>
      </c>
      <c r="I779" s="19" t="s">
        <v>44</v>
      </c>
      <c r="J779" s="19" t="s">
        <v>51</v>
      </c>
      <c r="K779" s="19">
        <v>8</v>
      </c>
      <c r="L779" s="17">
        <f t="shared" si="17"/>
        <v>1627.6</v>
      </c>
      <c r="M779" s="17">
        <f t="shared" si="18"/>
        <v>172080</v>
      </c>
      <c r="N779" s="17">
        <f t="shared" si="19"/>
        <v>222480</v>
      </c>
      <c r="P779" s="19" t="s">
        <v>46</v>
      </c>
      <c r="Q779" s="19" t="s">
        <v>51</v>
      </c>
      <c r="R779" s="19">
        <v>8</v>
      </c>
      <c r="S779" s="17">
        <f t="shared" si="20"/>
        <v>695.21</v>
      </c>
      <c r="T779" s="17">
        <f t="shared" si="21"/>
        <v>190880</v>
      </c>
      <c r="U779" s="17">
        <f t="shared" si="22"/>
        <v>43017</v>
      </c>
      <c r="W779" s="19" t="s">
        <v>45</v>
      </c>
      <c r="X779" s="19" t="s">
        <v>51</v>
      </c>
      <c r="Y779" s="19">
        <v>8</v>
      </c>
      <c r="Z779" s="17">
        <f t="shared" si="23"/>
        <v>1451.6</v>
      </c>
      <c r="AA779" s="17">
        <f t="shared" si="24"/>
        <v>543120</v>
      </c>
      <c r="AB779" s="17">
        <f t="shared" si="25"/>
        <v>1081100</v>
      </c>
    </row>
    <row r="780" spans="2:41" x14ac:dyDescent="0.3">
      <c r="B780" s="19" t="s">
        <v>42</v>
      </c>
      <c r="C780" s="19" t="s">
        <v>51</v>
      </c>
      <c r="D780" s="19">
        <v>9</v>
      </c>
      <c r="E780" s="17">
        <f t="shared" si="14"/>
        <v>9222.1</v>
      </c>
      <c r="F780" s="17">
        <f t="shared" si="15"/>
        <v>2379700</v>
      </c>
      <c r="G780" s="17">
        <f t="shared" si="16"/>
        <v>3044500</v>
      </c>
      <c r="I780" s="19" t="s">
        <v>44</v>
      </c>
      <c r="J780" s="19" t="s">
        <v>51</v>
      </c>
      <c r="K780" s="19">
        <v>9</v>
      </c>
      <c r="L780" s="17">
        <f t="shared" si="17"/>
        <v>3464.2</v>
      </c>
      <c r="M780" s="17">
        <f t="shared" si="18"/>
        <v>365350</v>
      </c>
      <c r="N780" s="17">
        <f t="shared" si="19"/>
        <v>473510</v>
      </c>
      <c r="P780" s="19" t="s">
        <v>46</v>
      </c>
      <c r="Q780" s="19" t="s">
        <v>51</v>
      </c>
      <c r="R780" s="19">
        <v>9</v>
      </c>
      <c r="S780" s="17">
        <f t="shared" si="20"/>
        <v>1018.9</v>
      </c>
      <c r="T780" s="17">
        <f t="shared" si="21"/>
        <v>343960</v>
      </c>
      <c r="U780" s="17">
        <f t="shared" si="22"/>
        <v>76152</v>
      </c>
      <c r="W780" s="19" t="s">
        <v>45</v>
      </c>
      <c r="X780" s="19" t="s">
        <v>51</v>
      </c>
      <c r="Y780" s="19">
        <v>9</v>
      </c>
      <c r="Z780" s="17">
        <f t="shared" si="23"/>
        <v>1700.7</v>
      </c>
      <c r="AA780" s="17">
        <f t="shared" si="24"/>
        <v>636300</v>
      </c>
      <c r="AB780" s="17">
        <f t="shared" si="25"/>
        <v>1266600</v>
      </c>
    </row>
    <row r="781" spans="2:41" x14ac:dyDescent="0.3">
      <c r="B781" s="19" t="s">
        <v>42</v>
      </c>
      <c r="C781" s="19" t="s">
        <v>51</v>
      </c>
      <c r="D781" s="19">
        <v>10</v>
      </c>
      <c r="E781" s="17">
        <f t="shared" si="14"/>
        <v>0</v>
      </c>
      <c r="F781" s="17">
        <f t="shared" si="15"/>
        <v>0</v>
      </c>
      <c r="G781" s="17">
        <f t="shared" si="16"/>
        <v>0</v>
      </c>
      <c r="I781" s="19" t="s">
        <v>44</v>
      </c>
      <c r="J781" s="19" t="s">
        <v>51</v>
      </c>
      <c r="K781" s="19">
        <v>10</v>
      </c>
      <c r="L781" s="17">
        <f t="shared" si="17"/>
        <v>5327.9</v>
      </c>
      <c r="M781" s="17">
        <f t="shared" si="18"/>
        <v>559290</v>
      </c>
      <c r="N781" s="17">
        <f t="shared" si="19"/>
        <v>728260</v>
      </c>
      <c r="P781" s="19" t="s">
        <v>46</v>
      </c>
      <c r="Q781" s="19" t="s">
        <v>51</v>
      </c>
      <c r="R781" s="19">
        <v>10</v>
      </c>
      <c r="S781" s="17">
        <f t="shared" si="20"/>
        <v>1213.7</v>
      </c>
      <c r="T781" s="17">
        <f t="shared" si="21"/>
        <v>434170</v>
      </c>
      <c r="U781" s="17">
        <f t="shared" si="22"/>
        <v>95704</v>
      </c>
      <c r="W781" s="19" t="s">
        <v>45</v>
      </c>
      <c r="X781" s="19" t="s">
        <v>51</v>
      </c>
      <c r="Y781" s="19">
        <v>10</v>
      </c>
      <c r="Z781" s="17">
        <f t="shared" si="23"/>
        <v>2128.4</v>
      </c>
      <c r="AA781" s="17">
        <f t="shared" si="24"/>
        <v>796320</v>
      </c>
      <c r="AB781" s="17">
        <f t="shared" si="25"/>
        <v>1585200</v>
      </c>
    </row>
    <row r="782" spans="2:41" x14ac:dyDescent="0.3">
      <c r="B782" s="19" t="s">
        <v>42</v>
      </c>
      <c r="C782" s="19" t="s">
        <v>51</v>
      </c>
      <c r="D782" s="19">
        <v>11</v>
      </c>
      <c r="E782" s="17">
        <f t="shared" si="14"/>
        <v>2131.5</v>
      </c>
      <c r="F782" s="17">
        <f t="shared" si="15"/>
        <v>595020</v>
      </c>
      <c r="G782" s="17">
        <f t="shared" si="16"/>
        <v>1164300</v>
      </c>
      <c r="I782" s="19" t="s">
        <v>44</v>
      </c>
      <c r="J782" s="19" t="s">
        <v>51</v>
      </c>
      <c r="K782" s="19">
        <v>11</v>
      </c>
      <c r="L782" s="17">
        <f t="shared" si="17"/>
        <v>6288.4</v>
      </c>
      <c r="M782" s="17">
        <f t="shared" si="18"/>
        <v>658530</v>
      </c>
      <c r="N782" s="17">
        <f t="shared" si="19"/>
        <v>859550</v>
      </c>
      <c r="P782" s="19" t="s">
        <v>46</v>
      </c>
      <c r="Q782" s="19" t="s">
        <v>51</v>
      </c>
      <c r="R782" s="19">
        <v>11</v>
      </c>
      <c r="S782" s="17">
        <f t="shared" si="20"/>
        <v>1536.9</v>
      </c>
      <c r="T782" s="17">
        <f t="shared" si="21"/>
        <v>539900</v>
      </c>
      <c r="U782" s="17">
        <f t="shared" si="22"/>
        <v>119170</v>
      </c>
      <c r="W782" s="19" t="s">
        <v>45</v>
      </c>
      <c r="X782" s="19" t="s">
        <v>51</v>
      </c>
      <c r="Y782" s="19">
        <v>11</v>
      </c>
      <c r="Z782" s="17">
        <f t="shared" si="23"/>
        <v>2855.4</v>
      </c>
      <c r="AA782" s="17">
        <f t="shared" si="24"/>
        <v>1068300</v>
      </c>
      <c r="AB782" s="17">
        <f t="shared" si="25"/>
        <v>2126700</v>
      </c>
    </row>
    <row r="783" spans="2:41" x14ac:dyDescent="0.3">
      <c r="B783" s="19" t="s">
        <v>42</v>
      </c>
      <c r="C783" s="19" t="s">
        <v>51</v>
      </c>
      <c r="D783" s="19">
        <v>12</v>
      </c>
      <c r="E783" s="17">
        <f t="shared" si="14"/>
        <v>8262.6</v>
      </c>
      <c r="F783" s="17">
        <f t="shared" si="15"/>
        <v>1691900</v>
      </c>
      <c r="G783" s="17">
        <f t="shared" si="16"/>
        <v>3137400</v>
      </c>
      <c r="I783" s="19" t="s">
        <v>44</v>
      </c>
      <c r="J783" s="19" t="s">
        <v>51</v>
      </c>
      <c r="K783" s="19">
        <v>12</v>
      </c>
      <c r="L783" s="17">
        <f t="shared" si="17"/>
        <v>6917.4</v>
      </c>
      <c r="M783" s="17">
        <f t="shared" si="18"/>
        <v>724740</v>
      </c>
      <c r="N783" s="17">
        <f t="shared" si="19"/>
        <v>945510</v>
      </c>
      <c r="P783" s="19" t="s">
        <v>46</v>
      </c>
      <c r="Q783" s="19" t="s">
        <v>51</v>
      </c>
      <c r="R783" s="19">
        <v>12</v>
      </c>
      <c r="S783" s="17">
        <f t="shared" si="20"/>
        <v>1797.3</v>
      </c>
      <c r="T783" s="17">
        <f t="shared" si="21"/>
        <v>646510</v>
      </c>
      <c r="U783" s="17">
        <f t="shared" si="22"/>
        <v>142450</v>
      </c>
      <c r="W783" s="19" t="s">
        <v>45</v>
      </c>
      <c r="X783" s="19" t="s">
        <v>51</v>
      </c>
      <c r="Y783" s="19">
        <v>12</v>
      </c>
      <c r="Z783" s="17">
        <f t="shared" si="23"/>
        <v>3527.1</v>
      </c>
      <c r="AA783" s="17">
        <f t="shared" si="24"/>
        <v>1319700</v>
      </c>
      <c r="AB783" s="17">
        <f t="shared" si="25"/>
        <v>2627000</v>
      </c>
    </row>
    <row r="784" spans="2:41" x14ac:dyDescent="0.3">
      <c r="B784" s="19" t="s">
        <v>42</v>
      </c>
      <c r="C784" s="19" t="s">
        <v>51</v>
      </c>
      <c r="D784" s="19">
        <v>13</v>
      </c>
      <c r="E784" s="17">
        <f t="shared" si="14"/>
        <v>10523</v>
      </c>
      <c r="F784" s="17">
        <f t="shared" si="15"/>
        <v>1489700</v>
      </c>
      <c r="G784" s="17">
        <f t="shared" si="16"/>
        <v>2478400</v>
      </c>
      <c r="I784" s="19" t="s">
        <v>44</v>
      </c>
      <c r="J784" s="19" t="s">
        <v>51</v>
      </c>
      <c r="K784" s="19">
        <v>13</v>
      </c>
      <c r="L784" s="17">
        <f t="shared" si="17"/>
        <v>7327.3</v>
      </c>
      <c r="M784" s="17">
        <f t="shared" si="18"/>
        <v>766660</v>
      </c>
      <c r="N784" s="17">
        <f t="shared" si="19"/>
        <v>1001500</v>
      </c>
      <c r="P784" s="19" t="s">
        <v>46</v>
      </c>
      <c r="Q784" s="19" t="s">
        <v>51</v>
      </c>
      <c r="R784" s="19">
        <v>13</v>
      </c>
      <c r="S784" s="17">
        <f t="shared" si="20"/>
        <v>1838.7</v>
      </c>
      <c r="T784" s="17">
        <f t="shared" si="21"/>
        <v>690330</v>
      </c>
      <c r="U784" s="17">
        <f t="shared" si="22"/>
        <v>151640</v>
      </c>
      <c r="W784" s="19" t="s">
        <v>45</v>
      </c>
      <c r="X784" s="19" t="s">
        <v>51</v>
      </c>
      <c r="Y784" s="19">
        <v>13</v>
      </c>
      <c r="Z784" s="17">
        <f t="shared" si="23"/>
        <v>3730.9</v>
      </c>
      <c r="AA784" s="17">
        <f t="shared" si="24"/>
        <v>1395900</v>
      </c>
      <c r="AB784" s="17">
        <f t="shared" si="25"/>
        <v>2778800</v>
      </c>
    </row>
    <row r="785" spans="2:28" x14ac:dyDescent="0.3">
      <c r="B785" s="19" t="s">
        <v>42</v>
      </c>
      <c r="C785" s="19" t="s">
        <v>51</v>
      </c>
      <c r="D785" s="19">
        <v>14</v>
      </c>
      <c r="E785" s="17">
        <f t="shared" si="14"/>
        <v>7682.2</v>
      </c>
      <c r="F785" s="17">
        <f t="shared" si="15"/>
        <v>1294000</v>
      </c>
      <c r="G785" s="17">
        <f t="shared" si="16"/>
        <v>2229500</v>
      </c>
      <c r="I785" s="19" t="s">
        <v>44</v>
      </c>
      <c r="J785" s="19" t="s">
        <v>51</v>
      </c>
      <c r="K785" s="19">
        <v>14</v>
      </c>
      <c r="L785" s="17">
        <f t="shared" si="17"/>
        <v>7217.8</v>
      </c>
      <c r="M785" s="17">
        <f t="shared" si="18"/>
        <v>754840</v>
      </c>
      <c r="N785" s="17">
        <f t="shared" si="19"/>
        <v>986570</v>
      </c>
      <c r="P785" s="19" t="s">
        <v>46</v>
      </c>
      <c r="Q785" s="19" t="s">
        <v>51</v>
      </c>
      <c r="R785" s="19">
        <v>14</v>
      </c>
      <c r="S785" s="17">
        <f t="shared" si="20"/>
        <v>3406.4</v>
      </c>
      <c r="T785" s="17">
        <f t="shared" si="21"/>
        <v>903900</v>
      </c>
      <c r="U785" s="17">
        <f t="shared" si="22"/>
        <v>377610</v>
      </c>
      <c r="W785" s="19" t="s">
        <v>45</v>
      </c>
      <c r="X785" s="19" t="s">
        <v>51</v>
      </c>
      <c r="Y785" s="19">
        <v>14</v>
      </c>
      <c r="Z785" s="17">
        <f t="shared" si="23"/>
        <v>3587.5</v>
      </c>
      <c r="AA785" s="17">
        <f t="shared" si="24"/>
        <v>1342300</v>
      </c>
      <c r="AB785" s="17">
        <f t="shared" si="25"/>
        <v>2672000</v>
      </c>
    </row>
    <row r="786" spans="2:28" x14ac:dyDescent="0.3">
      <c r="B786" s="19" t="s">
        <v>42</v>
      </c>
      <c r="C786" s="19" t="s">
        <v>51</v>
      </c>
      <c r="D786" s="19">
        <v>15</v>
      </c>
      <c r="E786" s="17">
        <f t="shared" si="14"/>
        <v>6779.6</v>
      </c>
      <c r="F786" s="17">
        <f t="shared" si="15"/>
        <v>924970</v>
      </c>
      <c r="G786" s="17">
        <f t="shared" si="16"/>
        <v>1510200</v>
      </c>
      <c r="I786" s="19" t="s">
        <v>44</v>
      </c>
      <c r="J786" s="19" t="s">
        <v>51</v>
      </c>
      <c r="K786" s="19">
        <v>15</v>
      </c>
      <c r="L786" s="17">
        <f t="shared" si="17"/>
        <v>6794.8</v>
      </c>
      <c r="M786" s="17">
        <f t="shared" si="18"/>
        <v>710140</v>
      </c>
      <c r="N786" s="17">
        <f t="shared" si="19"/>
        <v>928760</v>
      </c>
      <c r="P786" s="19" t="s">
        <v>46</v>
      </c>
      <c r="Q786" s="19" t="s">
        <v>51</v>
      </c>
      <c r="R786" s="19">
        <v>15</v>
      </c>
      <c r="S786" s="17">
        <f t="shared" si="20"/>
        <v>12405</v>
      </c>
      <c r="T786" s="17">
        <f t="shared" si="21"/>
        <v>2071000</v>
      </c>
      <c r="U786" s="17">
        <f t="shared" si="22"/>
        <v>1712300</v>
      </c>
      <c r="W786" s="19" t="s">
        <v>45</v>
      </c>
      <c r="X786" s="19" t="s">
        <v>51</v>
      </c>
      <c r="Y786" s="19">
        <v>15</v>
      </c>
      <c r="Z786" s="17">
        <f t="shared" si="23"/>
        <v>3932.2</v>
      </c>
      <c r="AA786" s="17">
        <f t="shared" si="24"/>
        <v>1471200</v>
      </c>
      <c r="AB786" s="17">
        <f t="shared" si="25"/>
        <v>2928700</v>
      </c>
    </row>
    <row r="787" spans="2:28" x14ac:dyDescent="0.3">
      <c r="B787" s="19" t="s">
        <v>42</v>
      </c>
      <c r="C787" s="19" t="s">
        <v>51</v>
      </c>
      <c r="D787" s="19">
        <v>16</v>
      </c>
      <c r="E787" s="17">
        <f t="shared" si="14"/>
        <v>5082.8</v>
      </c>
      <c r="F787" s="17">
        <f t="shared" si="15"/>
        <v>900860</v>
      </c>
      <c r="G787" s="17">
        <f t="shared" si="16"/>
        <v>1580400</v>
      </c>
      <c r="I787" s="19" t="s">
        <v>44</v>
      </c>
      <c r="J787" s="19" t="s">
        <v>51</v>
      </c>
      <c r="K787" s="19">
        <v>16</v>
      </c>
      <c r="L787" s="17">
        <f t="shared" si="17"/>
        <v>6111.6</v>
      </c>
      <c r="M787" s="17">
        <f t="shared" si="18"/>
        <v>638440</v>
      </c>
      <c r="N787" s="17">
        <f t="shared" si="19"/>
        <v>835370</v>
      </c>
      <c r="P787" s="19" t="s">
        <v>46</v>
      </c>
      <c r="Q787" s="19" t="s">
        <v>51</v>
      </c>
      <c r="R787" s="19">
        <v>16</v>
      </c>
      <c r="S787" s="17">
        <f t="shared" si="20"/>
        <v>22699</v>
      </c>
      <c r="T787" s="17">
        <f t="shared" si="21"/>
        <v>3423000</v>
      </c>
      <c r="U787" s="17">
        <f t="shared" si="22"/>
        <v>3286500</v>
      </c>
      <c r="W787" s="19" t="s">
        <v>45</v>
      </c>
      <c r="X787" s="19" t="s">
        <v>51</v>
      </c>
      <c r="Y787" s="19">
        <v>16</v>
      </c>
      <c r="Z787" s="17">
        <f t="shared" si="23"/>
        <v>3743.5</v>
      </c>
      <c r="AA787" s="17">
        <f t="shared" si="24"/>
        <v>1400600</v>
      </c>
      <c r="AB787" s="17">
        <f t="shared" si="25"/>
        <v>2788100</v>
      </c>
    </row>
    <row r="788" spans="2:28" x14ac:dyDescent="0.3">
      <c r="B788" s="19" t="s">
        <v>42</v>
      </c>
      <c r="C788" s="19" t="s">
        <v>51</v>
      </c>
      <c r="D788" s="19">
        <v>17</v>
      </c>
      <c r="E788" s="17">
        <f t="shared" si="14"/>
        <v>5069.5</v>
      </c>
      <c r="F788" s="17">
        <f t="shared" si="15"/>
        <v>699840</v>
      </c>
      <c r="G788" s="17">
        <f t="shared" si="16"/>
        <v>1152900</v>
      </c>
      <c r="I788" s="19" t="s">
        <v>44</v>
      </c>
      <c r="J788" s="19" t="s">
        <v>51</v>
      </c>
      <c r="K788" s="19">
        <v>17</v>
      </c>
      <c r="L788" s="17">
        <f t="shared" si="17"/>
        <v>5309.9</v>
      </c>
      <c r="M788" s="17">
        <f t="shared" si="18"/>
        <v>554480</v>
      </c>
      <c r="N788" s="17">
        <f t="shared" si="19"/>
        <v>725790</v>
      </c>
      <c r="P788" s="19" t="s">
        <v>46</v>
      </c>
      <c r="Q788" s="19" t="s">
        <v>51</v>
      </c>
      <c r="R788" s="19">
        <v>17</v>
      </c>
      <c r="S788" s="17">
        <f t="shared" si="20"/>
        <v>29339</v>
      </c>
      <c r="T788" s="17">
        <f t="shared" si="21"/>
        <v>4323800</v>
      </c>
      <c r="U788" s="17">
        <f t="shared" si="22"/>
        <v>4300500</v>
      </c>
      <c r="W788" s="19" t="s">
        <v>45</v>
      </c>
      <c r="X788" s="19" t="s">
        <v>51</v>
      </c>
      <c r="Y788" s="19">
        <v>17</v>
      </c>
      <c r="Z788" s="17">
        <f t="shared" si="23"/>
        <v>3026.5</v>
      </c>
      <c r="AA788" s="17">
        <f t="shared" si="24"/>
        <v>1132400</v>
      </c>
      <c r="AB788" s="17">
        <f t="shared" si="25"/>
        <v>2254100</v>
      </c>
    </row>
    <row r="789" spans="2:28" x14ac:dyDescent="0.3">
      <c r="B789" s="19" t="s">
        <v>42</v>
      </c>
      <c r="C789" s="19" t="s">
        <v>51</v>
      </c>
      <c r="D789" s="19">
        <v>18</v>
      </c>
      <c r="E789" s="17">
        <f t="shared" si="14"/>
        <v>7208.1</v>
      </c>
      <c r="F789" s="17">
        <f t="shared" si="15"/>
        <v>1616300</v>
      </c>
      <c r="G789" s="17">
        <f t="shared" si="16"/>
        <v>3023000</v>
      </c>
      <c r="I789" s="19" t="s">
        <v>44</v>
      </c>
      <c r="J789" s="19" t="s">
        <v>51</v>
      </c>
      <c r="K789" s="19">
        <v>18</v>
      </c>
      <c r="L789" s="17">
        <f t="shared" si="17"/>
        <v>4409.6000000000004</v>
      </c>
      <c r="M789" s="17">
        <f t="shared" si="18"/>
        <v>460120</v>
      </c>
      <c r="N789" s="17">
        <f t="shared" si="19"/>
        <v>602740</v>
      </c>
      <c r="P789" s="19" t="s">
        <v>46</v>
      </c>
      <c r="Q789" s="19" t="s">
        <v>51</v>
      </c>
      <c r="R789" s="19">
        <v>18</v>
      </c>
      <c r="S789" s="17">
        <f t="shared" si="20"/>
        <v>36922</v>
      </c>
      <c r="T789" s="17">
        <f t="shared" si="21"/>
        <v>5300700</v>
      </c>
      <c r="U789" s="17">
        <f t="shared" si="22"/>
        <v>5479300</v>
      </c>
      <c r="W789" s="19" t="s">
        <v>45</v>
      </c>
      <c r="X789" s="19" t="s">
        <v>51</v>
      </c>
      <c r="Y789" s="19">
        <v>18</v>
      </c>
      <c r="Z789" s="17">
        <f t="shared" si="23"/>
        <v>2840.3</v>
      </c>
      <c r="AA789" s="17">
        <f t="shared" si="24"/>
        <v>1062700</v>
      </c>
      <c r="AB789" s="17">
        <f t="shared" si="25"/>
        <v>2115400</v>
      </c>
    </row>
    <row r="790" spans="2:28" x14ac:dyDescent="0.3">
      <c r="B790" s="19" t="s">
        <v>42</v>
      </c>
      <c r="C790" s="19" t="s">
        <v>51</v>
      </c>
      <c r="D790" s="19">
        <v>19</v>
      </c>
      <c r="E790" s="17">
        <f t="shared" si="14"/>
        <v>18983</v>
      </c>
      <c r="F790" s="17">
        <f t="shared" si="15"/>
        <v>3796000</v>
      </c>
      <c r="G790" s="17">
        <f t="shared" si="16"/>
        <v>6992400</v>
      </c>
      <c r="I790" s="19" t="s">
        <v>44</v>
      </c>
      <c r="J790" s="19" t="s">
        <v>51</v>
      </c>
      <c r="K790" s="19">
        <v>19</v>
      </c>
      <c r="L790" s="17">
        <f t="shared" si="17"/>
        <v>3245.2</v>
      </c>
      <c r="M790" s="17">
        <f t="shared" si="18"/>
        <v>337790</v>
      </c>
      <c r="N790" s="17">
        <f t="shared" si="19"/>
        <v>443570</v>
      </c>
      <c r="P790" s="19" t="s">
        <v>46</v>
      </c>
      <c r="Q790" s="19" t="s">
        <v>51</v>
      </c>
      <c r="R790" s="19">
        <v>19</v>
      </c>
      <c r="S790" s="17">
        <f t="shared" si="20"/>
        <v>35182</v>
      </c>
      <c r="T790" s="17">
        <f t="shared" si="21"/>
        <v>5043600</v>
      </c>
      <c r="U790" s="17">
        <f t="shared" si="22"/>
        <v>5281700</v>
      </c>
      <c r="W790" s="19" t="s">
        <v>45</v>
      </c>
      <c r="X790" s="19" t="s">
        <v>51</v>
      </c>
      <c r="Y790" s="19">
        <v>19</v>
      </c>
      <c r="Z790" s="17">
        <f t="shared" si="23"/>
        <v>2430.3000000000002</v>
      </c>
      <c r="AA790" s="17">
        <f t="shared" si="24"/>
        <v>909270</v>
      </c>
      <c r="AB790" s="17">
        <f t="shared" si="25"/>
        <v>1810000</v>
      </c>
    </row>
    <row r="791" spans="2:28" x14ac:dyDescent="0.3">
      <c r="B791" s="19" t="s">
        <v>42</v>
      </c>
      <c r="C791" s="19" t="s">
        <v>51</v>
      </c>
      <c r="D791" s="19">
        <v>20</v>
      </c>
      <c r="E791" s="17">
        <f t="shared" si="14"/>
        <v>30945</v>
      </c>
      <c r="F791" s="17">
        <f t="shared" si="15"/>
        <v>5434100</v>
      </c>
      <c r="G791" s="17">
        <f t="shared" si="16"/>
        <v>9664400</v>
      </c>
      <c r="I791" s="19" t="s">
        <v>44</v>
      </c>
      <c r="J791" s="19" t="s">
        <v>51</v>
      </c>
      <c r="K791" s="19">
        <v>20</v>
      </c>
      <c r="L791" s="17">
        <f t="shared" si="17"/>
        <v>2193.3000000000002</v>
      </c>
      <c r="M791" s="17">
        <f t="shared" si="18"/>
        <v>228520</v>
      </c>
      <c r="N791" s="17">
        <f t="shared" si="19"/>
        <v>299790</v>
      </c>
      <c r="P791" s="19" t="s">
        <v>46</v>
      </c>
      <c r="Q791" s="19" t="s">
        <v>51</v>
      </c>
      <c r="R791" s="19">
        <v>20</v>
      </c>
      <c r="S791" s="17">
        <f t="shared" si="20"/>
        <v>29696</v>
      </c>
      <c r="T791" s="17">
        <f t="shared" si="21"/>
        <v>4219800</v>
      </c>
      <c r="U791" s="17">
        <f t="shared" si="22"/>
        <v>4505600</v>
      </c>
      <c r="W791" s="19" t="s">
        <v>45</v>
      </c>
      <c r="X791" s="19" t="s">
        <v>51</v>
      </c>
      <c r="Y791" s="19">
        <v>20</v>
      </c>
      <c r="Z791" s="17">
        <f t="shared" si="23"/>
        <v>2196.3000000000002</v>
      </c>
      <c r="AA791" s="17">
        <f t="shared" si="24"/>
        <v>821730</v>
      </c>
      <c r="AB791" s="17">
        <f t="shared" si="25"/>
        <v>1635800</v>
      </c>
    </row>
    <row r="792" spans="2:28" x14ac:dyDescent="0.3">
      <c r="B792" s="19" t="s">
        <v>42</v>
      </c>
      <c r="C792" s="19" t="s">
        <v>51</v>
      </c>
      <c r="D792" s="19">
        <v>21</v>
      </c>
      <c r="E792" s="17">
        <f t="shared" si="14"/>
        <v>36111</v>
      </c>
      <c r="F792" s="17">
        <f t="shared" si="15"/>
        <v>5982100</v>
      </c>
      <c r="G792" s="17">
        <f t="shared" si="16"/>
        <v>10413000</v>
      </c>
      <c r="I792" s="19" t="s">
        <v>44</v>
      </c>
      <c r="J792" s="19" t="s">
        <v>51</v>
      </c>
      <c r="K792" s="19">
        <v>21</v>
      </c>
      <c r="L792" s="17">
        <f t="shared" si="17"/>
        <v>1618.6</v>
      </c>
      <c r="M792" s="17">
        <f t="shared" si="18"/>
        <v>168820</v>
      </c>
      <c r="N792" s="17">
        <f t="shared" si="19"/>
        <v>221240</v>
      </c>
      <c r="P792" s="19" t="s">
        <v>46</v>
      </c>
      <c r="Q792" s="19" t="s">
        <v>51</v>
      </c>
      <c r="R792" s="19">
        <v>21</v>
      </c>
      <c r="S792" s="17">
        <f t="shared" si="20"/>
        <v>13578</v>
      </c>
      <c r="T792" s="17">
        <f t="shared" si="21"/>
        <v>2031300</v>
      </c>
      <c r="U792" s="17">
        <f t="shared" si="22"/>
        <v>2115900</v>
      </c>
      <c r="W792" s="19" t="s">
        <v>45</v>
      </c>
      <c r="X792" s="19" t="s">
        <v>51</v>
      </c>
      <c r="Y792" s="19">
        <v>21</v>
      </c>
      <c r="Z792" s="17">
        <f t="shared" si="23"/>
        <v>2090.6</v>
      </c>
      <c r="AA792" s="17">
        <f t="shared" si="24"/>
        <v>782200</v>
      </c>
      <c r="AB792" s="17">
        <f t="shared" si="25"/>
        <v>1557100</v>
      </c>
    </row>
    <row r="793" spans="2:28" x14ac:dyDescent="0.3">
      <c r="B793" s="19" t="s">
        <v>42</v>
      </c>
      <c r="C793" s="19" t="s">
        <v>51</v>
      </c>
      <c r="D793" s="19">
        <v>22</v>
      </c>
      <c r="E793" s="17">
        <f t="shared" si="14"/>
        <v>40170</v>
      </c>
      <c r="F793" s="17">
        <f t="shared" si="15"/>
        <v>6931100</v>
      </c>
      <c r="G793" s="17">
        <f t="shared" si="16"/>
        <v>12192000</v>
      </c>
      <c r="I793" s="19" t="s">
        <v>44</v>
      </c>
      <c r="J793" s="19" t="s">
        <v>51</v>
      </c>
      <c r="K793" s="19">
        <v>22</v>
      </c>
      <c r="L793" s="17">
        <f t="shared" si="17"/>
        <v>1363.4</v>
      </c>
      <c r="M793" s="17">
        <f t="shared" si="18"/>
        <v>142510</v>
      </c>
      <c r="N793" s="17">
        <f t="shared" si="19"/>
        <v>186360</v>
      </c>
      <c r="P793" s="19" t="s">
        <v>46</v>
      </c>
      <c r="Q793" s="19" t="s">
        <v>51</v>
      </c>
      <c r="R793" s="19">
        <v>22</v>
      </c>
      <c r="S793" s="17">
        <f t="shared" si="20"/>
        <v>4726.6000000000004</v>
      </c>
      <c r="T793" s="17">
        <f t="shared" si="21"/>
        <v>742860</v>
      </c>
      <c r="U793" s="17">
        <f t="shared" si="22"/>
        <v>749410</v>
      </c>
      <c r="W793" s="19" t="s">
        <v>45</v>
      </c>
      <c r="X793" s="19" t="s">
        <v>51</v>
      </c>
      <c r="Y793" s="19">
        <v>22</v>
      </c>
      <c r="Z793" s="17">
        <f t="shared" si="23"/>
        <v>1587.5</v>
      </c>
      <c r="AA793" s="17">
        <f t="shared" si="24"/>
        <v>593940</v>
      </c>
      <c r="AB793" s="17">
        <f t="shared" si="25"/>
        <v>1182300</v>
      </c>
    </row>
    <row r="794" spans="2:28" x14ac:dyDescent="0.3">
      <c r="B794" s="19" t="s">
        <v>42</v>
      </c>
      <c r="C794" s="19" t="s">
        <v>51</v>
      </c>
      <c r="D794" s="19">
        <v>23</v>
      </c>
      <c r="E794" s="17">
        <f t="shared" si="14"/>
        <v>49724</v>
      </c>
      <c r="F794" s="17">
        <f t="shared" si="15"/>
        <v>8668100</v>
      </c>
      <c r="G794" s="17">
        <f t="shared" si="16"/>
        <v>15330000</v>
      </c>
      <c r="I794" s="19" t="s">
        <v>44</v>
      </c>
      <c r="J794" s="19" t="s">
        <v>51</v>
      </c>
      <c r="K794" s="19">
        <v>23</v>
      </c>
      <c r="L794" s="17">
        <f t="shared" si="17"/>
        <v>1033.8</v>
      </c>
      <c r="M794" s="17">
        <f t="shared" si="18"/>
        <v>107450</v>
      </c>
      <c r="N794" s="17">
        <f t="shared" si="19"/>
        <v>141310</v>
      </c>
      <c r="P794" s="19" t="s">
        <v>46</v>
      </c>
      <c r="Q794" s="19" t="s">
        <v>51</v>
      </c>
      <c r="R794" s="19">
        <v>23</v>
      </c>
      <c r="S794" s="17">
        <f t="shared" si="20"/>
        <v>1767.2</v>
      </c>
      <c r="T794" s="17">
        <f t="shared" si="21"/>
        <v>283710</v>
      </c>
      <c r="U794" s="17">
        <f t="shared" si="22"/>
        <v>274840</v>
      </c>
      <c r="W794" s="19" t="s">
        <v>45</v>
      </c>
      <c r="X794" s="19" t="s">
        <v>51</v>
      </c>
      <c r="Y794" s="19">
        <v>23</v>
      </c>
      <c r="Z794" s="17">
        <f t="shared" si="23"/>
        <v>1353.5</v>
      </c>
      <c r="AA794" s="17">
        <f t="shared" si="24"/>
        <v>506410</v>
      </c>
      <c r="AB794" s="17">
        <f t="shared" si="25"/>
        <v>1008100</v>
      </c>
    </row>
    <row r="795" spans="2:28" x14ac:dyDescent="0.3">
      <c r="B795" s="19" t="s">
        <v>42</v>
      </c>
      <c r="C795" s="19" t="s">
        <v>51</v>
      </c>
      <c r="D795" s="19">
        <v>24</v>
      </c>
      <c r="E795" s="17">
        <f t="shared" si="14"/>
        <v>63049</v>
      </c>
      <c r="F795" s="17">
        <f t="shared" si="15"/>
        <v>11032000</v>
      </c>
      <c r="G795" s="17">
        <f t="shared" si="16"/>
        <v>19534000</v>
      </c>
      <c r="I795" s="19" t="s">
        <v>44</v>
      </c>
      <c r="J795" s="19" t="s">
        <v>51</v>
      </c>
      <c r="K795" s="19">
        <v>24</v>
      </c>
      <c r="L795" s="17">
        <f t="shared" si="17"/>
        <v>616.89</v>
      </c>
      <c r="M795" s="17">
        <f t="shared" si="18"/>
        <v>64187</v>
      </c>
      <c r="N795" s="17">
        <f t="shared" si="19"/>
        <v>84320</v>
      </c>
      <c r="P795" s="19" t="s">
        <v>46</v>
      </c>
      <c r="Q795" s="19" t="s">
        <v>51</v>
      </c>
      <c r="R795" s="19">
        <v>24</v>
      </c>
      <c r="S795" s="17">
        <f t="shared" si="20"/>
        <v>666.05</v>
      </c>
      <c r="T795" s="17">
        <f t="shared" si="21"/>
        <v>112890</v>
      </c>
      <c r="U795" s="17">
        <f t="shared" si="22"/>
        <v>104370</v>
      </c>
      <c r="W795" s="19" t="s">
        <v>45</v>
      </c>
      <c r="X795" s="19" t="s">
        <v>51</v>
      </c>
      <c r="Y795" s="19">
        <v>24</v>
      </c>
      <c r="Z795" s="17">
        <f t="shared" si="23"/>
        <v>1504.4</v>
      </c>
      <c r="AA795" s="17">
        <f t="shared" si="24"/>
        <v>562880</v>
      </c>
      <c r="AB795" s="17">
        <f t="shared" si="25"/>
        <v>1120500</v>
      </c>
    </row>
    <row r="796" spans="2:28" x14ac:dyDescent="0.3">
      <c r="B796" s="19" t="s">
        <v>42</v>
      </c>
      <c r="C796" s="19" t="s">
        <v>52</v>
      </c>
      <c r="D796" s="19">
        <v>1</v>
      </c>
      <c r="E796" s="17">
        <f t="shared" si="14"/>
        <v>46098</v>
      </c>
      <c r="F796" s="17">
        <f t="shared" si="15"/>
        <v>7753700</v>
      </c>
      <c r="G796" s="17">
        <f t="shared" si="16"/>
        <v>14506000</v>
      </c>
      <c r="I796" s="19" t="s">
        <v>44</v>
      </c>
      <c r="J796" s="19" t="s">
        <v>52</v>
      </c>
      <c r="K796" s="19">
        <v>1</v>
      </c>
      <c r="L796" s="17">
        <f t="shared" si="17"/>
        <v>350.69</v>
      </c>
      <c r="M796" s="17">
        <f t="shared" si="18"/>
        <v>10097</v>
      </c>
      <c r="N796" s="17">
        <f t="shared" si="19"/>
        <v>9985.6</v>
      </c>
      <c r="P796" s="19" t="s">
        <v>46</v>
      </c>
      <c r="Q796" s="19" t="s">
        <v>52</v>
      </c>
      <c r="R796" s="19">
        <v>1</v>
      </c>
      <c r="S796" s="17">
        <f t="shared" si="20"/>
        <v>40.694000000000003</v>
      </c>
      <c r="T796" s="17">
        <f t="shared" si="21"/>
        <v>5844.7</v>
      </c>
      <c r="U796" s="17">
        <f t="shared" si="22"/>
        <v>5351.5</v>
      </c>
      <c r="W796" s="19" t="s">
        <v>45</v>
      </c>
      <c r="X796" s="19" t="s">
        <v>52</v>
      </c>
      <c r="Y796" s="19">
        <v>1</v>
      </c>
      <c r="Z796" s="17">
        <f t="shared" si="23"/>
        <v>1278</v>
      </c>
      <c r="AA796" s="17">
        <f t="shared" si="24"/>
        <v>445800</v>
      </c>
      <c r="AB796" s="17">
        <f t="shared" si="25"/>
        <v>1006800</v>
      </c>
    </row>
    <row r="797" spans="2:28" x14ac:dyDescent="0.3">
      <c r="B797" s="19" t="s">
        <v>42</v>
      </c>
      <c r="C797" s="19" t="s">
        <v>52</v>
      </c>
      <c r="D797" s="19">
        <v>2</v>
      </c>
      <c r="E797" s="17">
        <f t="shared" si="14"/>
        <v>43372</v>
      </c>
      <c r="F797" s="17">
        <f t="shared" si="15"/>
        <v>6478700</v>
      </c>
      <c r="G797" s="17">
        <f t="shared" si="16"/>
        <v>11837000</v>
      </c>
      <c r="I797" s="19" t="s">
        <v>44</v>
      </c>
      <c r="J797" s="19" t="s">
        <v>52</v>
      </c>
      <c r="K797" s="19">
        <v>2</v>
      </c>
      <c r="L797" s="17">
        <f t="shared" si="17"/>
        <v>361.43</v>
      </c>
      <c r="M797" s="17">
        <f t="shared" si="18"/>
        <v>11182</v>
      </c>
      <c r="N797" s="17">
        <f t="shared" si="19"/>
        <v>10292</v>
      </c>
      <c r="P797" s="19" t="s">
        <v>46</v>
      </c>
      <c r="Q797" s="19" t="s">
        <v>52</v>
      </c>
      <c r="R797" s="19">
        <v>2</v>
      </c>
      <c r="S797" s="17">
        <f t="shared" si="20"/>
        <v>40.758000000000003</v>
      </c>
      <c r="T797" s="17">
        <f t="shared" si="21"/>
        <v>8211.4</v>
      </c>
      <c r="U797" s="17">
        <f t="shared" si="22"/>
        <v>7955.7</v>
      </c>
      <c r="W797" s="19" t="s">
        <v>45</v>
      </c>
      <c r="X797" s="19" t="s">
        <v>52</v>
      </c>
      <c r="Y797" s="19">
        <v>2</v>
      </c>
      <c r="Z797" s="17">
        <f t="shared" si="23"/>
        <v>686.84</v>
      </c>
      <c r="AA797" s="17">
        <f t="shared" si="24"/>
        <v>239590</v>
      </c>
      <c r="AB797" s="17">
        <f t="shared" si="25"/>
        <v>541090</v>
      </c>
    </row>
    <row r="798" spans="2:28" x14ac:dyDescent="0.3">
      <c r="B798" s="19" t="s">
        <v>42</v>
      </c>
      <c r="C798" s="19" t="s">
        <v>52</v>
      </c>
      <c r="D798" s="19">
        <v>3</v>
      </c>
      <c r="E798" s="17">
        <f t="shared" si="14"/>
        <v>35618</v>
      </c>
      <c r="F798" s="17">
        <f t="shared" si="15"/>
        <v>5484300</v>
      </c>
      <c r="G798" s="17">
        <f t="shared" si="16"/>
        <v>10203000</v>
      </c>
      <c r="I798" s="19" t="s">
        <v>44</v>
      </c>
      <c r="J798" s="19" t="s">
        <v>52</v>
      </c>
      <c r="K798" s="19">
        <v>3</v>
      </c>
      <c r="L798" s="17">
        <f t="shared" si="17"/>
        <v>450.89</v>
      </c>
      <c r="M798" s="17">
        <f t="shared" si="18"/>
        <v>13514</v>
      </c>
      <c r="N798" s="17">
        <f t="shared" si="19"/>
        <v>12839</v>
      </c>
      <c r="P798" s="19" t="s">
        <v>46</v>
      </c>
      <c r="Q798" s="19" t="s">
        <v>52</v>
      </c>
      <c r="R798" s="19">
        <v>3</v>
      </c>
      <c r="S798" s="17">
        <f t="shared" si="20"/>
        <v>57.619</v>
      </c>
      <c r="T798" s="17">
        <f t="shared" si="21"/>
        <v>10633</v>
      </c>
      <c r="U798" s="17">
        <f t="shared" si="22"/>
        <v>10173</v>
      </c>
      <c r="W798" s="19" t="s">
        <v>45</v>
      </c>
      <c r="X798" s="19" t="s">
        <v>52</v>
      </c>
      <c r="Y798" s="19">
        <v>3</v>
      </c>
      <c r="Z798" s="17">
        <f t="shared" si="23"/>
        <v>850.1</v>
      </c>
      <c r="AA798" s="17">
        <f t="shared" si="24"/>
        <v>296540</v>
      </c>
      <c r="AB798" s="17">
        <f t="shared" si="25"/>
        <v>669700</v>
      </c>
    </row>
    <row r="799" spans="2:28" x14ac:dyDescent="0.3">
      <c r="B799" s="19" t="s">
        <v>42</v>
      </c>
      <c r="C799" s="19" t="s">
        <v>52</v>
      </c>
      <c r="D799" s="19">
        <v>4</v>
      </c>
      <c r="E799" s="17">
        <f t="shared" si="14"/>
        <v>34786</v>
      </c>
      <c r="F799" s="17">
        <f t="shared" si="15"/>
        <v>5895200</v>
      </c>
      <c r="G799" s="17">
        <f t="shared" si="16"/>
        <v>11118000</v>
      </c>
      <c r="I799" s="19" t="s">
        <v>44</v>
      </c>
      <c r="J799" s="19" t="s">
        <v>52</v>
      </c>
      <c r="K799" s="19">
        <v>4</v>
      </c>
      <c r="L799" s="17">
        <f t="shared" si="17"/>
        <v>433</v>
      </c>
      <c r="M799" s="17">
        <f t="shared" si="18"/>
        <v>12726</v>
      </c>
      <c r="N799" s="17">
        <f t="shared" si="19"/>
        <v>12329</v>
      </c>
      <c r="P799" s="19" t="s">
        <v>46</v>
      </c>
      <c r="Q799" s="19" t="s">
        <v>52</v>
      </c>
      <c r="R799" s="19">
        <v>4</v>
      </c>
      <c r="S799" s="17">
        <f t="shared" si="20"/>
        <v>57.646000000000001</v>
      </c>
      <c r="T799" s="17">
        <f t="shared" si="21"/>
        <v>11614</v>
      </c>
      <c r="U799" s="17">
        <f t="shared" si="22"/>
        <v>11252</v>
      </c>
      <c r="W799" s="19" t="s">
        <v>45</v>
      </c>
      <c r="X799" s="19" t="s">
        <v>52</v>
      </c>
      <c r="Y799" s="19">
        <v>4</v>
      </c>
      <c r="Z799" s="17">
        <f t="shared" si="23"/>
        <v>1092.2</v>
      </c>
      <c r="AA799" s="17">
        <f t="shared" si="24"/>
        <v>380990</v>
      </c>
      <c r="AB799" s="17">
        <f t="shared" si="25"/>
        <v>860420</v>
      </c>
    </row>
    <row r="800" spans="2:28" x14ac:dyDescent="0.3">
      <c r="B800" s="19" t="s">
        <v>42</v>
      </c>
      <c r="C800" s="19" t="s">
        <v>52</v>
      </c>
      <c r="D800" s="19">
        <v>5</v>
      </c>
      <c r="E800" s="17">
        <f t="shared" si="14"/>
        <v>36886</v>
      </c>
      <c r="F800" s="17">
        <f t="shared" si="15"/>
        <v>6048800</v>
      </c>
      <c r="G800" s="17">
        <f t="shared" si="16"/>
        <v>11273000</v>
      </c>
      <c r="I800" s="19" t="s">
        <v>44</v>
      </c>
      <c r="J800" s="19" t="s">
        <v>52</v>
      </c>
      <c r="K800" s="19">
        <v>5</v>
      </c>
      <c r="L800" s="17">
        <f t="shared" si="17"/>
        <v>365.01</v>
      </c>
      <c r="M800" s="17">
        <f t="shared" si="18"/>
        <v>10680</v>
      </c>
      <c r="N800" s="17">
        <f t="shared" si="19"/>
        <v>10393</v>
      </c>
      <c r="P800" s="19" t="s">
        <v>46</v>
      </c>
      <c r="Q800" s="19" t="s">
        <v>52</v>
      </c>
      <c r="R800" s="19">
        <v>5</v>
      </c>
      <c r="S800" s="17">
        <f t="shared" si="20"/>
        <v>66.075999999999993</v>
      </c>
      <c r="T800" s="17">
        <f t="shared" si="21"/>
        <v>12825</v>
      </c>
      <c r="U800" s="17">
        <f t="shared" si="22"/>
        <v>12361</v>
      </c>
      <c r="W800" s="19" t="s">
        <v>45</v>
      </c>
      <c r="X800" s="19" t="s">
        <v>52</v>
      </c>
      <c r="Y800" s="19">
        <v>5</v>
      </c>
      <c r="Z800" s="17">
        <f t="shared" si="23"/>
        <v>501.05</v>
      </c>
      <c r="AA800" s="17">
        <f t="shared" si="24"/>
        <v>174780</v>
      </c>
      <c r="AB800" s="17">
        <f t="shared" si="25"/>
        <v>394730</v>
      </c>
    </row>
    <row r="801" spans="2:28" x14ac:dyDescent="0.3">
      <c r="B801" s="19" t="s">
        <v>42</v>
      </c>
      <c r="C801" s="19" t="s">
        <v>52</v>
      </c>
      <c r="D801" s="19">
        <v>6</v>
      </c>
      <c r="E801" s="17">
        <f t="shared" si="14"/>
        <v>36232</v>
      </c>
      <c r="F801" s="17">
        <f t="shared" si="15"/>
        <v>5840700</v>
      </c>
      <c r="G801" s="17">
        <f t="shared" si="16"/>
        <v>10894000</v>
      </c>
      <c r="I801" s="19" t="s">
        <v>44</v>
      </c>
      <c r="J801" s="19" t="s">
        <v>52</v>
      </c>
      <c r="K801" s="19">
        <v>6</v>
      </c>
      <c r="L801" s="17">
        <f t="shared" si="17"/>
        <v>343.54</v>
      </c>
      <c r="M801" s="17">
        <f t="shared" si="18"/>
        <v>10315</v>
      </c>
      <c r="N801" s="17">
        <f t="shared" si="19"/>
        <v>9782.2999999999993</v>
      </c>
      <c r="P801" s="19" t="s">
        <v>46</v>
      </c>
      <c r="Q801" s="19" t="s">
        <v>52</v>
      </c>
      <c r="R801" s="19">
        <v>6</v>
      </c>
      <c r="S801" s="17">
        <f t="shared" si="20"/>
        <v>57.658999999999999</v>
      </c>
      <c r="T801" s="17">
        <f t="shared" si="21"/>
        <v>12104</v>
      </c>
      <c r="U801" s="17">
        <f t="shared" si="22"/>
        <v>11792</v>
      </c>
      <c r="W801" s="19" t="s">
        <v>45</v>
      </c>
      <c r="X801" s="19" t="s">
        <v>52</v>
      </c>
      <c r="Y801" s="19">
        <v>6</v>
      </c>
      <c r="Z801" s="17">
        <f t="shared" si="23"/>
        <v>388.46</v>
      </c>
      <c r="AA801" s="17">
        <f t="shared" si="24"/>
        <v>135510</v>
      </c>
      <c r="AB801" s="17">
        <f t="shared" si="25"/>
        <v>306020</v>
      </c>
    </row>
    <row r="802" spans="2:28" x14ac:dyDescent="0.3">
      <c r="B802" s="19" t="s">
        <v>42</v>
      </c>
      <c r="C802" s="19" t="s">
        <v>52</v>
      </c>
      <c r="D802" s="19">
        <v>7</v>
      </c>
      <c r="E802" s="17">
        <f t="shared" si="14"/>
        <v>34481</v>
      </c>
      <c r="F802" s="17">
        <f t="shared" si="15"/>
        <v>5471700</v>
      </c>
      <c r="G802" s="17">
        <f t="shared" si="16"/>
        <v>10157000</v>
      </c>
      <c r="I802" s="19" t="s">
        <v>44</v>
      </c>
      <c r="J802" s="19" t="s">
        <v>52</v>
      </c>
      <c r="K802" s="19">
        <v>7</v>
      </c>
      <c r="L802" s="17">
        <f t="shared" si="17"/>
        <v>425.84</v>
      </c>
      <c r="M802" s="17">
        <f t="shared" si="18"/>
        <v>13062</v>
      </c>
      <c r="N802" s="17">
        <f t="shared" si="19"/>
        <v>12126</v>
      </c>
      <c r="P802" s="19" t="s">
        <v>46</v>
      </c>
      <c r="Q802" s="19" t="s">
        <v>52</v>
      </c>
      <c r="R802" s="19">
        <v>7</v>
      </c>
      <c r="S802" s="17">
        <f t="shared" si="20"/>
        <v>108.23</v>
      </c>
      <c r="T802" s="17">
        <f t="shared" si="21"/>
        <v>18879</v>
      </c>
      <c r="U802" s="17">
        <f t="shared" si="22"/>
        <v>17904</v>
      </c>
      <c r="W802" s="19" t="s">
        <v>45</v>
      </c>
      <c r="X802" s="19" t="s">
        <v>52</v>
      </c>
      <c r="Y802" s="19">
        <v>7</v>
      </c>
      <c r="Z802" s="17">
        <f t="shared" si="23"/>
        <v>720.62</v>
      </c>
      <c r="AA802" s="17">
        <f t="shared" si="24"/>
        <v>251380</v>
      </c>
      <c r="AB802" s="17">
        <f t="shared" si="25"/>
        <v>567700</v>
      </c>
    </row>
    <row r="803" spans="2:28" x14ac:dyDescent="0.3">
      <c r="B803" s="19" t="s">
        <v>42</v>
      </c>
      <c r="C803" s="19" t="s">
        <v>52</v>
      </c>
      <c r="D803" s="19">
        <v>8</v>
      </c>
      <c r="E803" s="17">
        <f t="shared" si="14"/>
        <v>24421</v>
      </c>
      <c r="F803" s="17">
        <f t="shared" si="15"/>
        <v>4425300</v>
      </c>
      <c r="G803" s="17">
        <f t="shared" si="16"/>
        <v>8168300</v>
      </c>
      <c r="I803" s="19" t="s">
        <v>44</v>
      </c>
      <c r="J803" s="19" t="s">
        <v>52</v>
      </c>
      <c r="K803" s="19">
        <v>8</v>
      </c>
      <c r="L803" s="17">
        <f t="shared" si="17"/>
        <v>687.07</v>
      </c>
      <c r="M803" s="17">
        <f t="shared" si="18"/>
        <v>21533</v>
      </c>
      <c r="N803" s="17">
        <f t="shared" si="19"/>
        <v>19565</v>
      </c>
      <c r="P803" s="19" t="s">
        <v>46</v>
      </c>
      <c r="Q803" s="19" t="s">
        <v>52</v>
      </c>
      <c r="R803" s="19">
        <v>8</v>
      </c>
      <c r="S803" s="17">
        <f t="shared" si="20"/>
        <v>162.46</v>
      </c>
      <c r="T803" s="17">
        <f t="shared" si="21"/>
        <v>29598</v>
      </c>
      <c r="U803" s="17">
        <f t="shared" si="22"/>
        <v>28262</v>
      </c>
      <c r="W803" s="19" t="s">
        <v>45</v>
      </c>
      <c r="X803" s="19" t="s">
        <v>52</v>
      </c>
      <c r="Y803" s="19">
        <v>8</v>
      </c>
      <c r="Z803" s="17">
        <f t="shared" si="23"/>
        <v>613.65</v>
      </c>
      <c r="AA803" s="17">
        <f t="shared" si="24"/>
        <v>214060</v>
      </c>
      <c r="AB803" s="17">
        <f t="shared" si="25"/>
        <v>483430</v>
      </c>
    </row>
    <row r="804" spans="2:28" x14ac:dyDescent="0.3">
      <c r="B804" s="19" t="s">
        <v>42</v>
      </c>
      <c r="C804" s="19" t="s">
        <v>52</v>
      </c>
      <c r="D804" s="19">
        <v>9</v>
      </c>
      <c r="E804" s="17">
        <f t="shared" ref="E804:E835" si="26">SUMIFS($F$290:$F$769,$E$290:$E$769,$B804,$D$290:$D$769,$C804,$B$290:$B$769,$D804)</f>
        <v>6529.6</v>
      </c>
      <c r="F804" s="17">
        <f t="shared" ref="F804:F835" si="27">SUMIFS($U$290:$U$769,$E$290:$E$769,$B804,$D$290:$D$769,$C804,$B$290:$B$769,$D804)</f>
        <v>1637900</v>
      </c>
      <c r="G804" s="17">
        <f t="shared" ref="G804:G835" si="28">SUMIFS($AO$290:$AO$769,$E$290:$E$769,$B804,$D$290:$D$769,$C804,$B$290:$B$769,$D804)</f>
        <v>2596500</v>
      </c>
      <c r="I804" s="19" t="s">
        <v>44</v>
      </c>
      <c r="J804" s="19" t="s">
        <v>52</v>
      </c>
      <c r="K804" s="19">
        <v>9</v>
      </c>
      <c r="L804" s="17">
        <f t="shared" ref="L804:L835" si="29">SUMIFS($F$290:$F$769,$E$290:$E$769,$I804,$D$290:$D$769,$J804,$B$290:$B$769,$K804)</f>
        <v>1320.5</v>
      </c>
      <c r="M804" s="17">
        <f t="shared" ref="M804:M835" si="30">SUMIFS($U$290:$U$769,$E$290:$E$769,$I804,$D$290:$D$769,$J804,$B$290:$B$769,$K804)</f>
        <v>41761</v>
      </c>
      <c r="N804" s="17">
        <f t="shared" ref="N804:N835" si="31">SUMIFS($AO$290:$AO$769,$E$290:$E$769,$I804,$D$290:$D$769,$J804,$B$290:$B$769,$K804)</f>
        <v>37603</v>
      </c>
      <c r="P804" s="19" t="s">
        <v>46</v>
      </c>
      <c r="Q804" s="19" t="s">
        <v>52</v>
      </c>
      <c r="R804" s="19">
        <v>9</v>
      </c>
      <c r="S804" s="17">
        <f t="shared" ref="S804:S835" si="32">SUMIFS($F$290:$F$769,$E$290:$E$769,$P804,$D$290:$D$769,$Q804,$B$290:$B$769,$R804)</f>
        <v>234.2</v>
      </c>
      <c r="T804" s="17">
        <f t="shared" ref="T804:T835" si="33">SUMIFS($U$290:$U$769,$E$290:$E$769,$P804,$D$290:$D$769,$Q804,$B$290:$B$769,$R804)</f>
        <v>43040</v>
      </c>
      <c r="U804" s="17">
        <f t="shared" ref="U804:U835" si="34">SUMIFS($AO$290:$AO$769,$E$290:$E$769,$P804,$D$290:$D$769,$Q804,$B$290:$B$769,$R804)</f>
        <v>41151</v>
      </c>
      <c r="W804" s="19" t="s">
        <v>45</v>
      </c>
      <c r="X804" s="19" t="s">
        <v>52</v>
      </c>
      <c r="Y804" s="19">
        <v>9</v>
      </c>
      <c r="Z804" s="17">
        <f t="shared" ref="Z804:Z835" si="35">SUMIFS($F$290:$F$769,$E$290:$E$769,$W804,$D$290:$D$769,$X804,$B$290:$B$769,$Y804)</f>
        <v>816.33</v>
      </c>
      <c r="AA804" s="17">
        <f t="shared" ref="AA804:AA835" si="36">SUMIFS($U$290:$U$769,$E$290:$E$769,$W804,$D$290:$D$769,$X804,$B$290:$B$769,$Y804)</f>
        <v>284760</v>
      </c>
      <c r="AB804" s="17">
        <f t="shared" ref="AB804:AB835" si="37">SUMIFS($AO$290:$AO$769,$E$290:$E$769,$W804,$D$290:$D$769,$X804,$B$290:$B$769,$Y804)</f>
        <v>643090</v>
      </c>
    </row>
    <row r="805" spans="2:28" x14ac:dyDescent="0.3">
      <c r="B805" s="19" t="s">
        <v>42</v>
      </c>
      <c r="C805" s="19" t="s">
        <v>52</v>
      </c>
      <c r="D805" s="19">
        <v>10</v>
      </c>
      <c r="E805" s="17">
        <f t="shared" si="26"/>
        <v>0</v>
      </c>
      <c r="F805" s="17">
        <f t="shared" si="27"/>
        <v>0</v>
      </c>
      <c r="G805" s="17">
        <f t="shared" si="28"/>
        <v>0</v>
      </c>
      <c r="I805" s="19" t="s">
        <v>44</v>
      </c>
      <c r="J805" s="19" t="s">
        <v>52</v>
      </c>
      <c r="K805" s="19">
        <v>10</v>
      </c>
      <c r="L805" s="17">
        <f t="shared" si="29"/>
        <v>2000.4</v>
      </c>
      <c r="M805" s="17">
        <f t="shared" si="30"/>
        <v>60923</v>
      </c>
      <c r="N805" s="17">
        <f t="shared" si="31"/>
        <v>56962</v>
      </c>
      <c r="P805" s="19" t="s">
        <v>46</v>
      </c>
      <c r="Q805" s="19" t="s">
        <v>52</v>
      </c>
      <c r="R805" s="19">
        <v>10</v>
      </c>
      <c r="S805" s="17">
        <f t="shared" si="32"/>
        <v>257.5</v>
      </c>
      <c r="T805" s="17">
        <f t="shared" si="33"/>
        <v>50537</v>
      </c>
      <c r="U805" s="17">
        <f t="shared" si="34"/>
        <v>48786</v>
      </c>
      <c r="W805" s="19" t="s">
        <v>45</v>
      </c>
      <c r="X805" s="19" t="s">
        <v>52</v>
      </c>
      <c r="Y805" s="19">
        <v>10</v>
      </c>
      <c r="Z805" s="17">
        <f t="shared" si="35"/>
        <v>1261.0999999999999</v>
      </c>
      <c r="AA805" s="17">
        <f t="shared" si="36"/>
        <v>439910</v>
      </c>
      <c r="AB805" s="17">
        <f t="shared" si="37"/>
        <v>993470</v>
      </c>
    </row>
    <row r="806" spans="2:28" x14ac:dyDescent="0.3">
      <c r="B806" s="19" t="s">
        <v>42</v>
      </c>
      <c r="C806" s="19" t="s">
        <v>52</v>
      </c>
      <c r="D806" s="19">
        <v>11</v>
      </c>
      <c r="E806" s="17">
        <f t="shared" si="26"/>
        <v>1282.0999999999999</v>
      </c>
      <c r="F806" s="17">
        <f t="shared" si="27"/>
        <v>399830</v>
      </c>
      <c r="G806" s="17">
        <f t="shared" si="28"/>
        <v>831650</v>
      </c>
      <c r="I806" s="19" t="s">
        <v>44</v>
      </c>
      <c r="J806" s="19" t="s">
        <v>52</v>
      </c>
      <c r="K806" s="19">
        <v>11</v>
      </c>
      <c r="L806" s="17">
        <f t="shared" si="29"/>
        <v>2673.2</v>
      </c>
      <c r="M806" s="17">
        <f t="shared" si="30"/>
        <v>82030</v>
      </c>
      <c r="N806" s="17">
        <f t="shared" si="31"/>
        <v>76120</v>
      </c>
      <c r="P806" s="19" t="s">
        <v>46</v>
      </c>
      <c r="Q806" s="19" t="s">
        <v>52</v>
      </c>
      <c r="R806" s="19">
        <v>11</v>
      </c>
      <c r="S806" s="17">
        <f t="shared" si="32"/>
        <v>268.08</v>
      </c>
      <c r="T806" s="17">
        <f t="shared" si="33"/>
        <v>53399</v>
      </c>
      <c r="U806" s="17">
        <f t="shared" si="34"/>
        <v>51656</v>
      </c>
      <c r="W806" s="19" t="s">
        <v>45</v>
      </c>
      <c r="X806" s="19" t="s">
        <v>52</v>
      </c>
      <c r="Y806" s="19">
        <v>11</v>
      </c>
      <c r="Z806" s="17">
        <f t="shared" si="35"/>
        <v>1176.5999999999999</v>
      </c>
      <c r="AA806" s="17">
        <f t="shared" si="36"/>
        <v>410450</v>
      </c>
      <c r="AB806" s="17">
        <f t="shared" si="37"/>
        <v>926940</v>
      </c>
    </row>
    <row r="807" spans="2:28" x14ac:dyDescent="0.3">
      <c r="B807" s="19" t="s">
        <v>42</v>
      </c>
      <c r="C807" s="19" t="s">
        <v>52</v>
      </c>
      <c r="D807" s="19">
        <v>12</v>
      </c>
      <c r="E807" s="17">
        <f t="shared" si="26"/>
        <v>5040.8</v>
      </c>
      <c r="F807" s="17">
        <f t="shared" si="27"/>
        <v>1126800</v>
      </c>
      <c r="G807" s="17">
        <f t="shared" si="28"/>
        <v>2207700</v>
      </c>
      <c r="I807" s="19" t="s">
        <v>44</v>
      </c>
      <c r="J807" s="19" t="s">
        <v>52</v>
      </c>
      <c r="K807" s="19">
        <v>12</v>
      </c>
      <c r="L807" s="17">
        <f t="shared" si="29"/>
        <v>3410.3</v>
      </c>
      <c r="M807" s="17">
        <f t="shared" si="30"/>
        <v>103290</v>
      </c>
      <c r="N807" s="17">
        <f t="shared" si="31"/>
        <v>97110</v>
      </c>
      <c r="P807" s="19" t="s">
        <v>46</v>
      </c>
      <c r="Q807" s="19" t="s">
        <v>52</v>
      </c>
      <c r="R807" s="19">
        <v>12</v>
      </c>
      <c r="S807" s="17">
        <f t="shared" si="32"/>
        <v>287.06</v>
      </c>
      <c r="T807" s="17">
        <f t="shared" si="33"/>
        <v>56736</v>
      </c>
      <c r="U807" s="17">
        <f t="shared" si="34"/>
        <v>54825</v>
      </c>
      <c r="W807" s="19" t="s">
        <v>45</v>
      </c>
      <c r="X807" s="19" t="s">
        <v>52</v>
      </c>
      <c r="Y807" s="19">
        <v>12</v>
      </c>
      <c r="Z807" s="17">
        <f t="shared" si="35"/>
        <v>1643.9</v>
      </c>
      <c r="AA807" s="17">
        <f t="shared" si="36"/>
        <v>573450</v>
      </c>
      <c r="AB807" s="17">
        <f t="shared" si="37"/>
        <v>1295100</v>
      </c>
    </row>
    <row r="808" spans="2:28" x14ac:dyDescent="0.3">
      <c r="B808" s="19" t="s">
        <v>42</v>
      </c>
      <c r="C808" s="19" t="s">
        <v>52</v>
      </c>
      <c r="D808" s="19">
        <v>13</v>
      </c>
      <c r="E808" s="17">
        <f t="shared" si="26"/>
        <v>6608.3</v>
      </c>
      <c r="F808" s="17">
        <f t="shared" si="27"/>
        <v>943250</v>
      </c>
      <c r="G808" s="17">
        <f t="shared" si="28"/>
        <v>1665700</v>
      </c>
      <c r="I808" s="19" t="s">
        <v>44</v>
      </c>
      <c r="J808" s="19" t="s">
        <v>52</v>
      </c>
      <c r="K808" s="19">
        <v>13</v>
      </c>
      <c r="L808" s="17">
        <f t="shared" si="29"/>
        <v>3825.4</v>
      </c>
      <c r="M808" s="17">
        <f t="shared" si="30"/>
        <v>114600</v>
      </c>
      <c r="N808" s="17">
        <f t="shared" si="31"/>
        <v>108930</v>
      </c>
      <c r="P808" s="19" t="s">
        <v>46</v>
      </c>
      <c r="Q808" s="19" t="s">
        <v>52</v>
      </c>
      <c r="R808" s="19">
        <v>13</v>
      </c>
      <c r="S808" s="17">
        <f t="shared" si="32"/>
        <v>274.45</v>
      </c>
      <c r="T808" s="17">
        <f t="shared" si="33"/>
        <v>56023</v>
      </c>
      <c r="U808" s="17">
        <f t="shared" si="34"/>
        <v>54376</v>
      </c>
      <c r="W808" s="19" t="s">
        <v>45</v>
      </c>
      <c r="X808" s="19" t="s">
        <v>52</v>
      </c>
      <c r="Y808" s="19">
        <v>13</v>
      </c>
      <c r="Z808" s="17">
        <f t="shared" si="35"/>
        <v>2071.8000000000002</v>
      </c>
      <c r="AA808" s="17">
        <f t="shared" si="36"/>
        <v>722700</v>
      </c>
      <c r="AB808" s="17">
        <f t="shared" si="37"/>
        <v>1632100</v>
      </c>
    </row>
    <row r="809" spans="2:28" x14ac:dyDescent="0.3">
      <c r="B809" s="19" t="s">
        <v>42</v>
      </c>
      <c r="C809" s="19" t="s">
        <v>52</v>
      </c>
      <c r="D809" s="19">
        <v>14</v>
      </c>
      <c r="E809" s="17">
        <f t="shared" si="26"/>
        <v>4937</v>
      </c>
      <c r="F809" s="17">
        <f t="shared" si="27"/>
        <v>782450</v>
      </c>
      <c r="G809" s="17">
        <f t="shared" si="28"/>
        <v>1492100</v>
      </c>
      <c r="I809" s="19" t="s">
        <v>44</v>
      </c>
      <c r="J809" s="19" t="s">
        <v>52</v>
      </c>
      <c r="K809" s="19">
        <v>14</v>
      </c>
      <c r="L809" s="17">
        <f t="shared" si="29"/>
        <v>4011.5</v>
      </c>
      <c r="M809" s="17">
        <f t="shared" si="30"/>
        <v>119950</v>
      </c>
      <c r="N809" s="17">
        <f t="shared" si="31"/>
        <v>114230</v>
      </c>
      <c r="P809" s="19" t="s">
        <v>46</v>
      </c>
      <c r="Q809" s="19" t="s">
        <v>52</v>
      </c>
      <c r="R809" s="19">
        <v>14</v>
      </c>
      <c r="S809" s="17">
        <f t="shared" si="32"/>
        <v>282.86</v>
      </c>
      <c r="T809" s="17">
        <f t="shared" si="33"/>
        <v>56498</v>
      </c>
      <c r="U809" s="17">
        <f t="shared" si="34"/>
        <v>54675</v>
      </c>
      <c r="W809" s="19" t="s">
        <v>45</v>
      </c>
      <c r="X809" s="19" t="s">
        <v>52</v>
      </c>
      <c r="Y809" s="19">
        <v>14</v>
      </c>
      <c r="Z809" s="17">
        <f t="shared" si="35"/>
        <v>1925.4</v>
      </c>
      <c r="AA809" s="17">
        <f t="shared" si="36"/>
        <v>671640</v>
      </c>
      <c r="AB809" s="17">
        <f t="shared" si="37"/>
        <v>1516800</v>
      </c>
    </row>
    <row r="810" spans="2:28" x14ac:dyDescent="0.3">
      <c r="B810" s="19" t="s">
        <v>42</v>
      </c>
      <c r="C810" s="19" t="s">
        <v>52</v>
      </c>
      <c r="D810" s="19">
        <v>15</v>
      </c>
      <c r="E810" s="17">
        <f t="shared" si="26"/>
        <v>4232.5</v>
      </c>
      <c r="F810" s="17">
        <f t="shared" si="27"/>
        <v>574040</v>
      </c>
      <c r="G810" s="17">
        <f t="shared" si="28"/>
        <v>1005200</v>
      </c>
      <c r="I810" s="19" t="s">
        <v>44</v>
      </c>
      <c r="J810" s="19" t="s">
        <v>52</v>
      </c>
      <c r="K810" s="19">
        <v>15</v>
      </c>
      <c r="L810" s="17">
        <f t="shared" si="29"/>
        <v>3936.4</v>
      </c>
      <c r="M810" s="17">
        <f t="shared" si="30"/>
        <v>116470</v>
      </c>
      <c r="N810" s="17">
        <f t="shared" si="31"/>
        <v>112090</v>
      </c>
      <c r="P810" s="19" t="s">
        <v>46</v>
      </c>
      <c r="Q810" s="19" t="s">
        <v>52</v>
      </c>
      <c r="R810" s="19">
        <v>15</v>
      </c>
      <c r="S810" s="17">
        <f t="shared" si="32"/>
        <v>289.19</v>
      </c>
      <c r="T810" s="17">
        <f t="shared" si="33"/>
        <v>57897</v>
      </c>
      <c r="U810" s="17">
        <f t="shared" si="34"/>
        <v>56046</v>
      </c>
      <c r="W810" s="19" t="s">
        <v>45</v>
      </c>
      <c r="X810" s="19" t="s">
        <v>52</v>
      </c>
      <c r="Y810" s="19">
        <v>15</v>
      </c>
      <c r="Z810" s="17">
        <f t="shared" si="35"/>
        <v>2094.3000000000002</v>
      </c>
      <c r="AA810" s="17">
        <f t="shared" si="36"/>
        <v>730560</v>
      </c>
      <c r="AB810" s="17">
        <f t="shared" si="37"/>
        <v>1649900</v>
      </c>
    </row>
    <row r="811" spans="2:28" x14ac:dyDescent="0.3">
      <c r="B811" s="19" t="s">
        <v>42</v>
      </c>
      <c r="C811" s="19" t="s">
        <v>52</v>
      </c>
      <c r="D811" s="19">
        <v>16</v>
      </c>
      <c r="E811" s="17">
        <f t="shared" si="26"/>
        <v>3220.2</v>
      </c>
      <c r="F811" s="17">
        <f t="shared" si="27"/>
        <v>550680</v>
      </c>
      <c r="G811" s="17">
        <f t="shared" si="28"/>
        <v>1067300</v>
      </c>
      <c r="I811" s="19" t="s">
        <v>44</v>
      </c>
      <c r="J811" s="19" t="s">
        <v>52</v>
      </c>
      <c r="K811" s="19">
        <v>16</v>
      </c>
      <c r="L811" s="17">
        <f t="shared" si="29"/>
        <v>3628.6</v>
      </c>
      <c r="M811" s="17">
        <f t="shared" si="30"/>
        <v>107260</v>
      </c>
      <c r="N811" s="17">
        <f t="shared" si="31"/>
        <v>103320</v>
      </c>
      <c r="P811" s="19" t="s">
        <v>46</v>
      </c>
      <c r="Q811" s="19" t="s">
        <v>52</v>
      </c>
      <c r="R811" s="19">
        <v>16</v>
      </c>
      <c r="S811" s="17">
        <f t="shared" si="32"/>
        <v>276.56</v>
      </c>
      <c r="T811" s="17">
        <f t="shared" si="33"/>
        <v>56448</v>
      </c>
      <c r="U811" s="17">
        <f t="shared" si="34"/>
        <v>54788</v>
      </c>
      <c r="W811" s="19" t="s">
        <v>45</v>
      </c>
      <c r="X811" s="19" t="s">
        <v>52</v>
      </c>
      <c r="Y811" s="19">
        <v>16</v>
      </c>
      <c r="Z811" s="17">
        <f t="shared" si="35"/>
        <v>2156.1999999999998</v>
      </c>
      <c r="AA811" s="17">
        <f t="shared" si="36"/>
        <v>752160</v>
      </c>
      <c r="AB811" s="17">
        <f t="shared" si="37"/>
        <v>1698700</v>
      </c>
    </row>
    <row r="812" spans="2:28" x14ac:dyDescent="0.3">
      <c r="B812" s="19" t="s">
        <v>42</v>
      </c>
      <c r="C812" s="19" t="s">
        <v>52</v>
      </c>
      <c r="D812" s="19">
        <v>17</v>
      </c>
      <c r="E812" s="17">
        <f t="shared" si="26"/>
        <v>3148.8</v>
      </c>
      <c r="F812" s="17">
        <f t="shared" si="27"/>
        <v>440460</v>
      </c>
      <c r="G812" s="17">
        <f t="shared" si="28"/>
        <v>772910</v>
      </c>
      <c r="I812" s="19" t="s">
        <v>44</v>
      </c>
      <c r="J812" s="19" t="s">
        <v>52</v>
      </c>
      <c r="K812" s="19">
        <v>17</v>
      </c>
      <c r="L812" s="17">
        <f t="shared" si="29"/>
        <v>3209.9</v>
      </c>
      <c r="M812" s="17">
        <f t="shared" si="30"/>
        <v>94219</v>
      </c>
      <c r="N812" s="17">
        <f t="shared" si="31"/>
        <v>91401</v>
      </c>
      <c r="P812" s="19" t="s">
        <v>46</v>
      </c>
      <c r="Q812" s="19" t="s">
        <v>52</v>
      </c>
      <c r="R812" s="19">
        <v>17</v>
      </c>
      <c r="S812" s="17">
        <f t="shared" si="32"/>
        <v>244.92</v>
      </c>
      <c r="T812" s="17">
        <f t="shared" si="33"/>
        <v>51172</v>
      </c>
      <c r="U812" s="17">
        <f t="shared" si="34"/>
        <v>49821</v>
      </c>
      <c r="W812" s="19" t="s">
        <v>45</v>
      </c>
      <c r="X812" s="19" t="s">
        <v>52</v>
      </c>
      <c r="Y812" s="19">
        <v>17</v>
      </c>
      <c r="Z812" s="17">
        <f t="shared" si="35"/>
        <v>2161.9</v>
      </c>
      <c r="AA812" s="17">
        <f t="shared" si="36"/>
        <v>754130</v>
      </c>
      <c r="AB812" s="17">
        <f t="shared" si="37"/>
        <v>1703100</v>
      </c>
    </row>
    <row r="813" spans="2:28" x14ac:dyDescent="0.3">
      <c r="B813" s="19" t="s">
        <v>42</v>
      </c>
      <c r="C813" s="19" t="s">
        <v>52</v>
      </c>
      <c r="D813" s="19">
        <v>18</v>
      </c>
      <c r="E813" s="17">
        <f t="shared" si="26"/>
        <v>4467.1000000000004</v>
      </c>
      <c r="F813" s="17">
        <f t="shared" si="27"/>
        <v>1044400</v>
      </c>
      <c r="G813" s="17">
        <f t="shared" si="28"/>
        <v>2112100</v>
      </c>
      <c r="I813" s="19" t="s">
        <v>44</v>
      </c>
      <c r="J813" s="19" t="s">
        <v>52</v>
      </c>
      <c r="K813" s="19">
        <v>18</v>
      </c>
      <c r="L813" s="17">
        <f t="shared" si="29"/>
        <v>2626.6</v>
      </c>
      <c r="M813" s="17">
        <f t="shared" si="30"/>
        <v>76504</v>
      </c>
      <c r="N813" s="17">
        <f t="shared" si="31"/>
        <v>74791</v>
      </c>
      <c r="P813" s="19" t="s">
        <v>46</v>
      </c>
      <c r="Q813" s="19" t="s">
        <v>52</v>
      </c>
      <c r="R813" s="19">
        <v>18</v>
      </c>
      <c r="S813" s="17">
        <f t="shared" si="32"/>
        <v>243.41</v>
      </c>
      <c r="T813" s="17">
        <f t="shared" si="33"/>
        <v>49124</v>
      </c>
      <c r="U813" s="17">
        <f t="shared" si="34"/>
        <v>47606</v>
      </c>
      <c r="W813" s="19" t="s">
        <v>45</v>
      </c>
      <c r="X813" s="19" t="s">
        <v>52</v>
      </c>
      <c r="Y813" s="19">
        <v>18</v>
      </c>
      <c r="Z813" s="17">
        <f t="shared" si="35"/>
        <v>2060.5</v>
      </c>
      <c r="AA813" s="17">
        <f t="shared" si="36"/>
        <v>718780</v>
      </c>
      <c r="AB813" s="17">
        <f t="shared" si="37"/>
        <v>1623300</v>
      </c>
    </row>
    <row r="814" spans="2:28" x14ac:dyDescent="0.3">
      <c r="B814" s="19" t="s">
        <v>42</v>
      </c>
      <c r="C814" s="19" t="s">
        <v>52</v>
      </c>
      <c r="D814" s="19">
        <v>19</v>
      </c>
      <c r="E814" s="17">
        <f t="shared" si="26"/>
        <v>11607</v>
      </c>
      <c r="F814" s="17">
        <f t="shared" si="27"/>
        <v>2512200</v>
      </c>
      <c r="G814" s="17">
        <f t="shared" si="28"/>
        <v>4903900</v>
      </c>
      <c r="I814" s="19" t="s">
        <v>44</v>
      </c>
      <c r="J814" s="19" t="s">
        <v>52</v>
      </c>
      <c r="K814" s="19">
        <v>19</v>
      </c>
      <c r="L814" s="17">
        <f t="shared" si="29"/>
        <v>2132.8000000000002</v>
      </c>
      <c r="M814" s="17">
        <f t="shared" si="30"/>
        <v>62612</v>
      </c>
      <c r="N814" s="17">
        <f t="shared" si="31"/>
        <v>60730</v>
      </c>
      <c r="P814" s="19" t="s">
        <v>46</v>
      </c>
      <c r="Q814" s="19" t="s">
        <v>52</v>
      </c>
      <c r="R814" s="19">
        <v>19</v>
      </c>
      <c r="S814" s="17">
        <f t="shared" si="32"/>
        <v>192.83</v>
      </c>
      <c r="T814" s="17">
        <f t="shared" si="33"/>
        <v>41774</v>
      </c>
      <c r="U814" s="17">
        <f t="shared" si="34"/>
        <v>40860</v>
      </c>
      <c r="W814" s="19" t="s">
        <v>45</v>
      </c>
      <c r="X814" s="19" t="s">
        <v>52</v>
      </c>
      <c r="Y814" s="19">
        <v>19</v>
      </c>
      <c r="Z814" s="17">
        <f t="shared" si="35"/>
        <v>1846.6</v>
      </c>
      <c r="AA814" s="17">
        <f t="shared" si="36"/>
        <v>644150</v>
      </c>
      <c r="AB814" s="17">
        <f t="shared" si="37"/>
        <v>1454700</v>
      </c>
    </row>
    <row r="815" spans="2:28" x14ac:dyDescent="0.3">
      <c r="B815" s="19" t="s">
        <v>42</v>
      </c>
      <c r="C815" s="19" t="s">
        <v>52</v>
      </c>
      <c r="D815" s="19">
        <v>20</v>
      </c>
      <c r="E815" s="17">
        <f t="shared" si="26"/>
        <v>19222</v>
      </c>
      <c r="F815" s="17">
        <f t="shared" si="27"/>
        <v>3519100</v>
      </c>
      <c r="G815" s="17">
        <f t="shared" si="28"/>
        <v>6669000</v>
      </c>
      <c r="I815" s="19" t="s">
        <v>44</v>
      </c>
      <c r="J815" s="19" t="s">
        <v>52</v>
      </c>
      <c r="K815" s="19">
        <v>20</v>
      </c>
      <c r="L815" s="17">
        <f t="shared" si="29"/>
        <v>1689.1</v>
      </c>
      <c r="M815" s="17">
        <f t="shared" si="30"/>
        <v>48840</v>
      </c>
      <c r="N815" s="17">
        <f t="shared" si="31"/>
        <v>48094</v>
      </c>
      <c r="P815" s="19" t="s">
        <v>46</v>
      </c>
      <c r="Q815" s="19" t="s">
        <v>52</v>
      </c>
      <c r="R815" s="19">
        <v>20</v>
      </c>
      <c r="S815" s="17">
        <f t="shared" si="32"/>
        <v>125.3</v>
      </c>
      <c r="T815" s="17">
        <f t="shared" si="33"/>
        <v>29145</v>
      </c>
      <c r="U815" s="17">
        <f t="shared" si="34"/>
        <v>28754</v>
      </c>
      <c r="W815" s="19" t="s">
        <v>45</v>
      </c>
      <c r="X815" s="19" t="s">
        <v>52</v>
      </c>
      <c r="Y815" s="19">
        <v>20</v>
      </c>
      <c r="Z815" s="17">
        <f t="shared" si="35"/>
        <v>1734</v>
      </c>
      <c r="AA815" s="17">
        <f t="shared" si="36"/>
        <v>604870</v>
      </c>
      <c r="AB815" s="17">
        <f t="shared" si="37"/>
        <v>1366000</v>
      </c>
    </row>
    <row r="816" spans="2:28" x14ac:dyDescent="0.3">
      <c r="B816" s="19" t="s">
        <v>42</v>
      </c>
      <c r="C816" s="19" t="s">
        <v>52</v>
      </c>
      <c r="D816" s="19">
        <v>21</v>
      </c>
      <c r="E816" s="17">
        <f t="shared" si="26"/>
        <v>22663</v>
      </c>
      <c r="F816" s="17">
        <f t="shared" si="27"/>
        <v>3792200</v>
      </c>
      <c r="G816" s="17">
        <f t="shared" si="28"/>
        <v>7096800</v>
      </c>
      <c r="I816" s="19" t="s">
        <v>44</v>
      </c>
      <c r="J816" s="19" t="s">
        <v>52</v>
      </c>
      <c r="K816" s="19">
        <v>21</v>
      </c>
      <c r="L816" s="17">
        <f t="shared" si="29"/>
        <v>1313.3</v>
      </c>
      <c r="M816" s="17">
        <f t="shared" si="30"/>
        <v>38566</v>
      </c>
      <c r="N816" s="17">
        <f t="shared" si="31"/>
        <v>37396</v>
      </c>
      <c r="P816" s="19" t="s">
        <v>46</v>
      </c>
      <c r="Q816" s="19" t="s">
        <v>52</v>
      </c>
      <c r="R816" s="19">
        <v>21</v>
      </c>
      <c r="S816" s="17">
        <f t="shared" si="32"/>
        <v>91.474000000000004</v>
      </c>
      <c r="T816" s="17">
        <f t="shared" si="33"/>
        <v>20379</v>
      </c>
      <c r="U816" s="17">
        <f t="shared" si="34"/>
        <v>20003</v>
      </c>
      <c r="W816" s="19" t="s">
        <v>45</v>
      </c>
      <c r="X816" s="19" t="s">
        <v>52</v>
      </c>
      <c r="Y816" s="19">
        <v>21</v>
      </c>
      <c r="Z816" s="17">
        <f t="shared" si="35"/>
        <v>1576.4</v>
      </c>
      <c r="AA816" s="17">
        <f t="shared" si="36"/>
        <v>549880</v>
      </c>
      <c r="AB816" s="17">
        <f t="shared" si="37"/>
        <v>1241800</v>
      </c>
    </row>
    <row r="817" spans="2:28" x14ac:dyDescent="0.3">
      <c r="B817" s="19" t="s">
        <v>42</v>
      </c>
      <c r="C817" s="19" t="s">
        <v>52</v>
      </c>
      <c r="D817" s="19">
        <v>22</v>
      </c>
      <c r="E817" s="17">
        <f t="shared" si="26"/>
        <v>25154</v>
      </c>
      <c r="F817" s="17">
        <f t="shared" si="27"/>
        <v>4394300</v>
      </c>
      <c r="G817" s="17">
        <f t="shared" si="28"/>
        <v>8336200</v>
      </c>
      <c r="I817" s="19" t="s">
        <v>44</v>
      </c>
      <c r="J817" s="19" t="s">
        <v>52</v>
      </c>
      <c r="K817" s="19">
        <v>22</v>
      </c>
      <c r="L817" s="17">
        <f t="shared" si="29"/>
        <v>1044.9000000000001</v>
      </c>
      <c r="M817" s="17">
        <f t="shared" si="30"/>
        <v>30235</v>
      </c>
      <c r="N817" s="17">
        <f t="shared" si="31"/>
        <v>29753</v>
      </c>
      <c r="P817" s="19" t="s">
        <v>46</v>
      </c>
      <c r="Q817" s="19" t="s">
        <v>52</v>
      </c>
      <c r="R817" s="19">
        <v>22</v>
      </c>
      <c r="S817" s="17">
        <f t="shared" si="32"/>
        <v>66.129000000000005</v>
      </c>
      <c r="T817" s="17">
        <f t="shared" si="33"/>
        <v>14786</v>
      </c>
      <c r="U817" s="17">
        <f t="shared" si="34"/>
        <v>14519</v>
      </c>
      <c r="W817" s="19" t="s">
        <v>45</v>
      </c>
      <c r="X817" s="19" t="s">
        <v>52</v>
      </c>
      <c r="Y817" s="19">
        <v>22</v>
      </c>
      <c r="Z817" s="17">
        <f t="shared" si="35"/>
        <v>1407.5</v>
      </c>
      <c r="AA817" s="17">
        <f t="shared" si="36"/>
        <v>490970</v>
      </c>
      <c r="AB817" s="17">
        <f t="shared" si="37"/>
        <v>1108800</v>
      </c>
    </row>
    <row r="818" spans="2:28" x14ac:dyDescent="0.3">
      <c r="B818" s="19" t="s">
        <v>42</v>
      </c>
      <c r="C818" s="19" t="s">
        <v>52</v>
      </c>
      <c r="D818" s="19">
        <v>23</v>
      </c>
      <c r="E818" s="17">
        <f t="shared" si="26"/>
        <v>30964</v>
      </c>
      <c r="F818" s="17">
        <f t="shared" si="27"/>
        <v>5544100</v>
      </c>
      <c r="G818" s="17">
        <f t="shared" si="28"/>
        <v>10527000</v>
      </c>
      <c r="I818" s="19" t="s">
        <v>44</v>
      </c>
      <c r="J818" s="19" t="s">
        <v>52</v>
      </c>
      <c r="K818" s="19">
        <v>23</v>
      </c>
      <c r="L818" s="17">
        <f t="shared" si="29"/>
        <v>730.02</v>
      </c>
      <c r="M818" s="17">
        <f t="shared" si="30"/>
        <v>20929</v>
      </c>
      <c r="N818" s="17">
        <f t="shared" si="31"/>
        <v>20786</v>
      </c>
      <c r="P818" s="19" t="s">
        <v>46</v>
      </c>
      <c r="Q818" s="19" t="s">
        <v>52</v>
      </c>
      <c r="R818" s="19">
        <v>23</v>
      </c>
      <c r="S818" s="17">
        <f t="shared" si="32"/>
        <v>49.228000000000002</v>
      </c>
      <c r="T818" s="17">
        <f t="shared" si="33"/>
        <v>10893</v>
      </c>
      <c r="U818" s="17">
        <f t="shared" si="34"/>
        <v>10683</v>
      </c>
      <c r="W818" s="19" t="s">
        <v>45</v>
      </c>
      <c r="X818" s="19" t="s">
        <v>52</v>
      </c>
      <c r="Y818" s="19">
        <v>23</v>
      </c>
      <c r="Z818" s="17">
        <f t="shared" si="35"/>
        <v>1120.3</v>
      </c>
      <c r="AA818" s="17">
        <f t="shared" si="36"/>
        <v>390810</v>
      </c>
      <c r="AB818" s="17">
        <f t="shared" si="37"/>
        <v>882590</v>
      </c>
    </row>
    <row r="819" spans="2:28" x14ac:dyDescent="0.3">
      <c r="B819" s="19" t="s">
        <v>42</v>
      </c>
      <c r="C819" s="19" t="s">
        <v>52</v>
      </c>
      <c r="D819" s="19">
        <v>24</v>
      </c>
      <c r="E819" s="17">
        <f t="shared" si="26"/>
        <v>39285</v>
      </c>
      <c r="F819" s="17">
        <f t="shared" si="27"/>
        <v>7060600</v>
      </c>
      <c r="G819" s="17">
        <f t="shared" si="28"/>
        <v>13419000</v>
      </c>
      <c r="I819" s="19" t="s">
        <v>44</v>
      </c>
      <c r="J819" s="19" t="s">
        <v>52</v>
      </c>
      <c r="K819" s="19">
        <v>24</v>
      </c>
      <c r="L819" s="17">
        <f t="shared" si="29"/>
        <v>497.41</v>
      </c>
      <c r="M819" s="17">
        <f t="shared" si="30"/>
        <v>14371</v>
      </c>
      <c r="N819" s="17">
        <f t="shared" si="31"/>
        <v>14163</v>
      </c>
      <c r="P819" s="19" t="s">
        <v>46</v>
      </c>
      <c r="Q819" s="19" t="s">
        <v>52</v>
      </c>
      <c r="R819" s="19">
        <v>24</v>
      </c>
      <c r="S819" s="17">
        <f t="shared" si="32"/>
        <v>7.7420000000000003E-2</v>
      </c>
      <c r="T819" s="17">
        <f t="shared" si="33"/>
        <v>2856.9</v>
      </c>
      <c r="U819" s="17">
        <f t="shared" si="34"/>
        <v>3143.7</v>
      </c>
      <c r="W819" s="19" t="s">
        <v>45</v>
      </c>
      <c r="X819" s="19" t="s">
        <v>52</v>
      </c>
      <c r="Y819" s="19">
        <v>24</v>
      </c>
      <c r="Z819" s="17">
        <f t="shared" si="35"/>
        <v>1244.2</v>
      </c>
      <c r="AA819" s="17">
        <f t="shared" si="36"/>
        <v>434020</v>
      </c>
      <c r="AB819" s="17">
        <f t="shared" si="37"/>
        <v>980160</v>
      </c>
    </row>
    <row r="820" spans="2:28" x14ac:dyDescent="0.3">
      <c r="B820" s="19" t="s">
        <v>42</v>
      </c>
      <c r="C820" s="19" t="s">
        <v>53</v>
      </c>
      <c r="D820" s="19">
        <v>1</v>
      </c>
      <c r="E820" s="17">
        <f t="shared" si="26"/>
        <v>83595</v>
      </c>
      <c r="F820" s="17">
        <f t="shared" si="27"/>
        <v>14675000</v>
      </c>
      <c r="G820" s="17">
        <f t="shared" si="28"/>
        <v>23602000</v>
      </c>
      <c r="I820" s="19" t="s">
        <v>44</v>
      </c>
      <c r="J820" s="19" t="s">
        <v>53</v>
      </c>
      <c r="K820" s="19">
        <v>1</v>
      </c>
      <c r="L820" s="17">
        <f t="shared" si="29"/>
        <v>599.9</v>
      </c>
      <c r="M820" s="17">
        <f t="shared" si="30"/>
        <v>48250</v>
      </c>
      <c r="N820" s="17">
        <f t="shared" si="31"/>
        <v>57968</v>
      </c>
      <c r="P820" s="19" t="s">
        <v>46</v>
      </c>
      <c r="Q820" s="19" t="s">
        <v>53</v>
      </c>
      <c r="R820" s="19">
        <v>1</v>
      </c>
      <c r="S820" s="17">
        <f t="shared" si="32"/>
        <v>263.42</v>
      </c>
      <c r="T820" s="17">
        <f t="shared" si="33"/>
        <v>50201</v>
      </c>
      <c r="U820" s="17">
        <f t="shared" si="34"/>
        <v>42311</v>
      </c>
      <c r="W820" s="19" t="s">
        <v>45</v>
      </c>
      <c r="X820" s="19" t="s">
        <v>53</v>
      </c>
      <c r="Y820" s="19">
        <v>1</v>
      </c>
      <c r="Z820" s="17">
        <f t="shared" si="35"/>
        <v>1759.1</v>
      </c>
      <c r="AA820" s="17">
        <f t="shared" si="36"/>
        <v>489460</v>
      </c>
      <c r="AB820" s="17">
        <f t="shared" si="37"/>
        <v>974340</v>
      </c>
    </row>
    <row r="821" spans="2:28" x14ac:dyDescent="0.3">
      <c r="B821" s="19" t="s">
        <v>42</v>
      </c>
      <c r="C821" s="19" t="s">
        <v>53</v>
      </c>
      <c r="D821" s="19">
        <v>2</v>
      </c>
      <c r="E821" s="17">
        <f t="shared" si="26"/>
        <v>80850</v>
      </c>
      <c r="F821" s="17">
        <f t="shared" si="27"/>
        <v>13003000</v>
      </c>
      <c r="G821" s="17">
        <f t="shared" si="28"/>
        <v>20093000</v>
      </c>
      <c r="I821" s="19" t="s">
        <v>44</v>
      </c>
      <c r="J821" s="19" t="s">
        <v>53</v>
      </c>
      <c r="K821" s="19">
        <v>2</v>
      </c>
      <c r="L821" s="17">
        <f t="shared" si="29"/>
        <v>573.07000000000005</v>
      </c>
      <c r="M821" s="17">
        <f t="shared" si="30"/>
        <v>47900</v>
      </c>
      <c r="N821" s="17">
        <f t="shared" si="31"/>
        <v>56798</v>
      </c>
      <c r="P821" s="19" t="s">
        <v>46</v>
      </c>
      <c r="Q821" s="19" t="s">
        <v>53</v>
      </c>
      <c r="R821" s="19">
        <v>2</v>
      </c>
      <c r="S821" s="17">
        <f t="shared" si="32"/>
        <v>4.1273</v>
      </c>
      <c r="T821" s="17">
        <f t="shared" si="33"/>
        <v>6775.3</v>
      </c>
      <c r="U821" s="17">
        <f t="shared" si="34"/>
        <v>3222.6</v>
      </c>
      <c r="W821" s="19" t="s">
        <v>45</v>
      </c>
      <c r="X821" s="19" t="s">
        <v>53</v>
      </c>
      <c r="Y821" s="19">
        <v>2</v>
      </c>
      <c r="Z821" s="17">
        <f t="shared" si="35"/>
        <v>849.11</v>
      </c>
      <c r="AA821" s="17">
        <f t="shared" si="36"/>
        <v>236260</v>
      </c>
      <c r="AB821" s="17">
        <f t="shared" si="37"/>
        <v>470310</v>
      </c>
    </row>
    <row r="822" spans="2:28" x14ac:dyDescent="0.3">
      <c r="B822" s="19" t="s">
        <v>42</v>
      </c>
      <c r="C822" s="19" t="s">
        <v>53</v>
      </c>
      <c r="D822" s="19">
        <v>3</v>
      </c>
      <c r="E822" s="17">
        <f t="shared" si="26"/>
        <v>68231</v>
      </c>
      <c r="F822" s="17">
        <f t="shared" si="27"/>
        <v>10964000</v>
      </c>
      <c r="G822" s="17">
        <f t="shared" si="28"/>
        <v>17133000</v>
      </c>
      <c r="I822" s="19" t="s">
        <v>44</v>
      </c>
      <c r="J822" s="19" t="s">
        <v>53</v>
      </c>
      <c r="K822" s="19">
        <v>3</v>
      </c>
      <c r="L822" s="17">
        <f t="shared" si="29"/>
        <v>682.55</v>
      </c>
      <c r="M822" s="17">
        <f t="shared" si="30"/>
        <v>57449</v>
      </c>
      <c r="N822" s="17">
        <f t="shared" si="31"/>
        <v>68508</v>
      </c>
      <c r="P822" s="19" t="s">
        <v>46</v>
      </c>
      <c r="Q822" s="19" t="s">
        <v>53</v>
      </c>
      <c r="R822" s="19">
        <v>3</v>
      </c>
      <c r="S822" s="17">
        <f t="shared" si="32"/>
        <v>4.0617999999999999</v>
      </c>
      <c r="T822" s="17">
        <f t="shared" si="33"/>
        <v>1296.5</v>
      </c>
      <c r="U822" s="17">
        <f t="shared" si="34"/>
        <v>309.39</v>
      </c>
      <c r="W822" s="19" t="s">
        <v>45</v>
      </c>
      <c r="X822" s="19" t="s">
        <v>53</v>
      </c>
      <c r="Y822" s="19">
        <v>3</v>
      </c>
      <c r="Z822" s="17">
        <f t="shared" si="35"/>
        <v>1055.5</v>
      </c>
      <c r="AA822" s="17">
        <f t="shared" si="36"/>
        <v>293680</v>
      </c>
      <c r="AB822" s="17">
        <f t="shared" si="37"/>
        <v>584610</v>
      </c>
    </row>
    <row r="823" spans="2:28" x14ac:dyDescent="0.3">
      <c r="B823" s="19" t="s">
        <v>42</v>
      </c>
      <c r="C823" s="19" t="s">
        <v>53</v>
      </c>
      <c r="D823" s="19">
        <v>4</v>
      </c>
      <c r="E823" s="17">
        <f t="shared" si="26"/>
        <v>64771</v>
      </c>
      <c r="F823" s="17">
        <f t="shared" si="27"/>
        <v>11286000</v>
      </c>
      <c r="G823" s="17">
        <f t="shared" si="28"/>
        <v>18052000</v>
      </c>
      <c r="I823" s="19" t="s">
        <v>44</v>
      </c>
      <c r="J823" s="19" t="s">
        <v>53</v>
      </c>
      <c r="K823" s="19">
        <v>4</v>
      </c>
      <c r="L823" s="17">
        <f t="shared" si="29"/>
        <v>743.73</v>
      </c>
      <c r="M823" s="17">
        <f t="shared" si="30"/>
        <v>62329</v>
      </c>
      <c r="N823" s="17">
        <f t="shared" si="31"/>
        <v>74217</v>
      </c>
      <c r="P823" s="19" t="s">
        <v>46</v>
      </c>
      <c r="Q823" s="19" t="s">
        <v>53</v>
      </c>
      <c r="R823" s="19">
        <v>4</v>
      </c>
      <c r="S823" s="17">
        <f t="shared" si="32"/>
        <v>20.283000000000001</v>
      </c>
      <c r="T823" s="17">
        <f t="shared" si="33"/>
        <v>4810.3999999999996</v>
      </c>
      <c r="U823" s="17">
        <f t="shared" si="34"/>
        <v>1180.5999999999999</v>
      </c>
      <c r="W823" s="19" t="s">
        <v>45</v>
      </c>
      <c r="X823" s="19" t="s">
        <v>53</v>
      </c>
      <c r="Y823" s="19">
        <v>4</v>
      </c>
      <c r="Z823" s="17">
        <f t="shared" si="35"/>
        <v>1576.4</v>
      </c>
      <c r="AA823" s="17">
        <f t="shared" si="36"/>
        <v>438630</v>
      </c>
      <c r="AB823" s="17">
        <f t="shared" si="37"/>
        <v>873160</v>
      </c>
    </row>
    <row r="824" spans="2:28" x14ac:dyDescent="0.3">
      <c r="B824" s="19" t="s">
        <v>42</v>
      </c>
      <c r="C824" s="19" t="s">
        <v>53</v>
      </c>
      <c r="D824" s="19">
        <v>5</v>
      </c>
      <c r="E824" s="17">
        <f t="shared" si="26"/>
        <v>67795</v>
      </c>
      <c r="F824" s="17">
        <f t="shared" si="27"/>
        <v>11646000</v>
      </c>
      <c r="G824" s="17">
        <f t="shared" si="28"/>
        <v>18501000</v>
      </c>
      <c r="I824" s="19" t="s">
        <v>44</v>
      </c>
      <c r="J824" s="19" t="s">
        <v>53</v>
      </c>
      <c r="K824" s="19">
        <v>5</v>
      </c>
      <c r="L824" s="17">
        <f t="shared" si="29"/>
        <v>803.6</v>
      </c>
      <c r="M824" s="17">
        <f t="shared" si="30"/>
        <v>67272</v>
      </c>
      <c r="N824" s="17">
        <f t="shared" si="31"/>
        <v>80219</v>
      </c>
      <c r="P824" s="19" t="s">
        <v>46</v>
      </c>
      <c r="Q824" s="19" t="s">
        <v>53</v>
      </c>
      <c r="R824" s="19">
        <v>5</v>
      </c>
      <c r="S824" s="17">
        <f t="shared" si="32"/>
        <v>40.585999999999999</v>
      </c>
      <c r="T824" s="17">
        <f t="shared" si="33"/>
        <v>10875</v>
      </c>
      <c r="U824" s="17">
        <f t="shared" si="34"/>
        <v>2636</v>
      </c>
      <c r="W824" s="19" t="s">
        <v>45</v>
      </c>
      <c r="X824" s="19" t="s">
        <v>53</v>
      </c>
      <c r="Y824" s="19">
        <v>5</v>
      </c>
      <c r="Z824" s="17">
        <f t="shared" si="35"/>
        <v>849.11</v>
      </c>
      <c r="AA824" s="17">
        <f t="shared" si="36"/>
        <v>236260</v>
      </c>
      <c r="AB824" s="17">
        <f t="shared" si="37"/>
        <v>470310</v>
      </c>
    </row>
    <row r="825" spans="2:28" x14ac:dyDescent="0.3">
      <c r="B825" s="19" t="s">
        <v>42</v>
      </c>
      <c r="C825" s="19" t="s">
        <v>53</v>
      </c>
      <c r="D825" s="19">
        <v>6</v>
      </c>
      <c r="E825" s="17">
        <f t="shared" si="26"/>
        <v>67287</v>
      </c>
      <c r="F825" s="17">
        <f t="shared" si="27"/>
        <v>11331000</v>
      </c>
      <c r="G825" s="17">
        <f t="shared" si="28"/>
        <v>17992000</v>
      </c>
      <c r="I825" s="19" t="s">
        <v>44</v>
      </c>
      <c r="J825" s="19" t="s">
        <v>53</v>
      </c>
      <c r="K825" s="19">
        <v>6</v>
      </c>
      <c r="L825" s="17">
        <f t="shared" si="29"/>
        <v>801.08</v>
      </c>
      <c r="M825" s="17">
        <f t="shared" si="30"/>
        <v>66681</v>
      </c>
      <c r="N825" s="17">
        <f t="shared" si="31"/>
        <v>79633</v>
      </c>
      <c r="P825" s="19" t="s">
        <v>46</v>
      </c>
      <c r="Q825" s="19" t="s">
        <v>53</v>
      </c>
      <c r="R825" s="19">
        <v>6</v>
      </c>
      <c r="S825" s="17">
        <f t="shared" si="32"/>
        <v>69.004999999999995</v>
      </c>
      <c r="T825" s="17">
        <f t="shared" si="33"/>
        <v>19115</v>
      </c>
      <c r="U825" s="17">
        <f t="shared" si="34"/>
        <v>4618.6000000000004</v>
      </c>
      <c r="W825" s="19" t="s">
        <v>45</v>
      </c>
      <c r="X825" s="19" t="s">
        <v>53</v>
      </c>
      <c r="Y825" s="19">
        <v>6</v>
      </c>
      <c r="Z825" s="17">
        <f t="shared" si="35"/>
        <v>855.87</v>
      </c>
      <c r="AA825" s="17">
        <f t="shared" si="36"/>
        <v>238140</v>
      </c>
      <c r="AB825" s="17">
        <f t="shared" si="37"/>
        <v>474060</v>
      </c>
    </row>
    <row r="826" spans="2:28" x14ac:dyDescent="0.3">
      <c r="B826" s="19" t="s">
        <v>42</v>
      </c>
      <c r="C826" s="19" t="s">
        <v>53</v>
      </c>
      <c r="D826" s="19">
        <v>7</v>
      </c>
      <c r="E826" s="17">
        <f t="shared" si="26"/>
        <v>60275</v>
      </c>
      <c r="F826" s="17">
        <f t="shared" si="27"/>
        <v>10453000</v>
      </c>
      <c r="G826" s="17">
        <f t="shared" si="28"/>
        <v>16869000</v>
      </c>
      <c r="I826" s="19" t="s">
        <v>44</v>
      </c>
      <c r="J826" s="19" t="s">
        <v>53</v>
      </c>
      <c r="K826" s="19">
        <v>7</v>
      </c>
      <c r="L826" s="17">
        <f t="shared" si="29"/>
        <v>1058.3</v>
      </c>
      <c r="M826" s="17">
        <f t="shared" si="30"/>
        <v>90008</v>
      </c>
      <c r="N826" s="17">
        <f t="shared" si="31"/>
        <v>106420</v>
      </c>
      <c r="P826" s="19" t="s">
        <v>46</v>
      </c>
      <c r="Q826" s="19" t="s">
        <v>53</v>
      </c>
      <c r="R826" s="19">
        <v>7</v>
      </c>
      <c r="S826" s="17">
        <f t="shared" si="32"/>
        <v>198.82</v>
      </c>
      <c r="T826" s="17">
        <f t="shared" si="33"/>
        <v>50152</v>
      </c>
      <c r="U826" s="17">
        <f t="shared" si="34"/>
        <v>12230</v>
      </c>
      <c r="W826" s="19" t="s">
        <v>45</v>
      </c>
      <c r="X826" s="19" t="s">
        <v>53</v>
      </c>
      <c r="Y826" s="19">
        <v>7</v>
      </c>
      <c r="Z826" s="17">
        <f t="shared" si="35"/>
        <v>1562.9</v>
      </c>
      <c r="AA826" s="17">
        <f t="shared" si="36"/>
        <v>434870</v>
      </c>
      <c r="AB826" s="17">
        <f t="shared" si="37"/>
        <v>865670</v>
      </c>
    </row>
    <row r="827" spans="2:28" x14ac:dyDescent="0.3">
      <c r="B827" s="19" t="s">
        <v>42</v>
      </c>
      <c r="C827" s="19" t="s">
        <v>53</v>
      </c>
      <c r="D827" s="19">
        <v>8</v>
      </c>
      <c r="E827" s="17">
        <f t="shared" si="26"/>
        <v>39833</v>
      </c>
      <c r="F827" s="17">
        <f t="shared" si="27"/>
        <v>8184600</v>
      </c>
      <c r="G827" s="17">
        <f t="shared" si="28"/>
        <v>12956000</v>
      </c>
      <c r="I827" s="19" t="s">
        <v>44</v>
      </c>
      <c r="J827" s="19" t="s">
        <v>53</v>
      </c>
      <c r="K827" s="19">
        <v>8</v>
      </c>
      <c r="L827" s="17">
        <f t="shared" si="29"/>
        <v>2322</v>
      </c>
      <c r="M827" s="17">
        <f t="shared" si="30"/>
        <v>201630</v>
      </c>
      <c r="N827" s="17">
        <f t="shared" si="31"/>
        <v>237150</v>
      </c>
      <c r="P827" s="19" t="s">
        <v>46</v>
      </c>
      <c r="Q827" s="19" t="s">
        <v>53</v>
      </c>
      <c r="R827" s="19">
        <v>8</v>
      </c>
      <c r="S827" s="17">
        <f t="shared" si="32"/>
        <v>1030.4000000000001</v>
      </c>
      <c r="T827" s="17">
        <f t="shared" si="33"/>
        <v>243610</v>
      </c>
      <c r="U827" s="17">
        <f t="shared" si="34"/>
        <v>59811</v>
      </c>
      <c r="W827" s="19" t="s">
        <v>45</v>
      </c>
      <c r="X827" s="19" t="s">
        <v>53</v>
      </c>
      <c r="Y827" s="19">
        <v>8</v>
      </c>
      <c r="Z827" s="17">
        <f t="shared" si="35"/>
        <v>1951.9</v>
      </c>
      <c r="AA827" s="17">
        <f t="shared" si="36"/>
        <v>543120</v>
      </c>
      <c r="AB827" s="17">
        <f t="shared" si="37"/>
        <v>1081100</v>
      </c>
    </row>
    <row r="828" spans="2:28" x14ac:dyDescent="0.3">
      <c r="B828" s="19" t="s">
        <v>42</v>
      </c>
      <c r="C828" s="19" t="s">
        <v>53</v>
      </c>
      <c r="D828" s="19">
        <v>9</v>
      </c>
      <c r="E828" s="17">
        <f t="shared" si="26"/>
        <v>9544.9</v>
      </c>
      <c r="F828" s="17">
        <f t="shared" si="27"/>
        <v>3323100</v>
      </c>
      <c r="G828" s="17">
        <f t="shared" si="28"/>
        <v>3712700</v>
      </c>
      <c r="I828" s="19" t="s">
        <v>44</v>
      </c>
      <c r="J828" s="19" t="s">
        <v>53</v>
      </c>
      <c r="K828" s="19">
        <v>9</v>
      </c>
      <c r="L828" s="17">
        <f t="shared" si="29"/>
        <v>4942.6000000000004</v>
      </c>
      <c r="M828" s="17">
        <f t="shared" si="30"/>
        <v>427710</v>
      </c>
      <c r="N828" s="17">
        <f t="shared" si="31"/>
        <v>504740</v>
      </c>
      <c r="P828" s="19" t="s">
        <v>46</v>
      </c>
      <c r="Q828" s="19" t="s">
        <v>53</v>
      </c>
      <c r="R828" s="19">
        <v>9</v>
      </c>
      <c r="S828" s="17">
        <f t="shared" si="32"/>
        <v>1510.2</v>
      </c>
      <c r="T828" s="17">
        <f t="shared" si="33"/>
        <v>432980</v>
      </c>
      <c r="U828" s="17">
        <f t="shared" si="34"/>
        <v>104290</v>
      </c>
      <c r="W828" s="19" t="s">
        <v>45</v>
      </c>
      <c r="X828" s="19" t="s">
        <v>53</v>
      </c>
      <c r="Y828" s="19">
        <v>9</v>
      </c>
      <c r="Z828" s="17">
        <f t="shared" si="35"/>
        <v>2286.8000000000002</v>
      </c>
      <c r="AA828" s="17">
        <f t="shared" si="36"/>
        <v>636300</v>
      </c>
      <c r="AB828" s="17">
        <f t="shared" si="37"/>
        <v>1266600</v>
      </c>
    </row>
    <row r="829" spans="2:28" x14ac:dyDescent="0.3">
      <c r="B829" s="19" t="s">
        <v>42</v>
      </c>
      <c r="C829" s="19" t="s">
        <v>53</v>
      </c>
      <c r="D829" s="19">
        <v>10</v>
      </c>
      <c r="E829" s="17">
        <f t="shared" si="26"/>
        <v>0</v>
      </c>
      <c r="F829" s="17">
        <f t="shared" si="27"/>
        <v>0</v>
      </c>
      <c r="G829" s="17">
        <f t="shared" si="28"/>
        <v>0</v>
      </c>
      <c r="I829" s="19" t="s">
        <v>44</v>
      </c>
      <c r="J829" s="19" t="s">
        <v>53</v>
      </c>
      <c r="K829" s="19">
        <v>10</v>
      </c>
      <c r="L829" s="17">
        <f t="shared" si="29"/>
        <v>7665.2</v>
      </c>
      <c r="M829" s="17">
        <f t="shared" si="30"/>
        <v>653590</v>
      </c>
      <c r="N829" s="17">
        <f t="shared" si="31"/>
        <v>776280</v>
      </c>
      <c r="P829" s="19" t="s">
        <v>46</v>
      </c>
      <c r="Q829" s="19" t="s">
        <v>53</v>
      </c>
      <c r="R829" s="19">
        <v>10</v>
      </c>
      <c r="S829" s="17">
        <f t="shared" si="32"/>
        <v>1798.9</v>
      </c>
      <c r="T829" s="17">
        <f t="shared" si="33"/>
        <v>544690</v>
      </c>
      <c r="U829" s="17">
        <f t="shared" si="34"/>
        <v>130560</v>
      </c>
      <c r="W829" s="19" t="s">
        <v>45</v>
      </c>
      <c r="X829" s="19" t="s">
        <v>53</v>
      </c>
      <c r="Y829" s="19">
        <v>10</v>
      </c>
      <c r="Z829" s="17">
        <f t="shared" si="35"/>
        <v>2861.9</v>
      </c>
      <c r="AA829" s="17">
        <f t="shared" si="36"/>
        <v>796320</v>
      </c>
      <c r="AB829" s="17">
        <f t="shared" si="37"/>
        <v>1585200</v>
      </c>
    </row>
    <row r="830" spans="2:28" x14ac:dyDescent="0.3">
      <c r="B830" s="19" t="s">
        <v>42</v>
      </c>
      <c r="C830" s="19" t="s">
        <v>53</v>
      </c>
      <c r="D830" s="19">
        <v>11</v>
      </c>
      <c r="E830" s="17">
        <f t="shared" si="26"/>
        <v>2163.5</v>
      </c>
      <c r="F830" s="17">
        <f t="shared" si="27"/>
        <v>598270</v>
      </c>
      <c r="G830" s="17">
        <f t="shared" si="28"/>
        <v>1168100</v>
      </c>
      <c r="I830" s="19" t="s">
        <v>44</v>
      </c>
      <c r="J830" s="19" t="s">
        <v>53</v>
      </c>
      <c r="K830" s="19">
        <v>11</v>
      </c>
      <c r="L830" s="17">
        <f t="shared" si="29"/>
        <v>9139.7999999999993</v>
      </c>
      <c r="M830" s="17">
        <f t="shared" si="30"/>
        <v>768840</v>
      </c>
      <c r="N830" s="17">
        <f t="shared" si="31"/>
        <v>916220</v>
      </c>
      <c r="P830" s="19" t="s">
        <v>46</v>
      </c>
      <c r="Q830" s="19" t="s">
        <v>53</v>
      </c>
      <c r="R830" s="19">
        <v>11</v>
      </c>
      <c r="S830" s="17">
        <f t="shared" si="32"/>
        <v>2277.9</v>
      </c>
      <c r="T830" s="17">
        <f t="shared" si="33"/>
        <v>678030</v>
      </c>
      <c r="U830" s="17">
        <f t="shared" si="34"/>
        <v>162760</v>
      </c>
      <c r="W830" s="19" t="s">
        <v>45</v>
      </c>
      <c r="X830" s="19" t="s">
        <v>53</v>
      </c>
      <c r="Y830" s="19">
        <v>11</v>
      </c>
      <c r="Z830" s="17">
        <f t="shared" si="35"/>
        <v>3839.6</v>
      </c>
      <c r="AA830" s="17">
        <f t="shared" si="36"/>
        <v>1068300</v>
      </c>
      <c r="AB830" s="17">
        <f t="shared" si="37"/>
        <v>2126700</v>
      </c>
    </row>
    <row r="831" spans="2:28" x14ac:dyDescent="0.3">
      <c r="B831" s="19" t="s">
        <v>42</v>
      </c>
      <c r="C831" s="19" t="s">
        <v>53</v>
      </c>
      <c r="D831" s="19">
        <v>12</v>
      </c>
      <c r="E831" s="17">
        <f t="shared" si="26"/>
        <v>8431.1</v>
      </c>
      <c r="F831" s="17">
        <f t="shared" si="27"/>
        <v>1879600</v>
      </c>
      <c r="G831" s="17">
        <f t="shared" si="28"/>
        <v>3307800</v>
      </c>
      <c r="I831" s="19" t="s">
        <v>44</v>
      </c>
      <c r="J831" s="19" t="s">
        <v>53</v>
      </c>
      <c r="K831" s="19">
        <v>12</v>
      </c>
      <c r="L831" s="17">
        <f t="shared" si="29"/>
        <v>10091</v>
      </c>
      <c r="M831" s="17">
        <f t="shared" si="30"/>
        <v>846300</v>
      </c>
      <c r="N831" s="17">
        <f t="shared" si="31"/>
        <v>1007900</v>
      </c>
      <c r="P831" s="19" t="s">
        <v>46</v>
      </c>
      <c r="Q831" s="19" t="s">
        <v>53</v>
      </c>
      <c r="R831" s="19">
        <v>12</v>
      </c>
      <c r="S831" s="17">
        <f t="shared" si="32"/>
        <v>2663.9</v>
      </c>
      <c r="T831" s="17">
        <f t="shared" si="33"/>
        <v>810820</v>
      </c>
      <c r="U831" s="17">
        <f t="shared" si="34"/>
        <v>194260</v>
      </c>
      <c r="W831" s="19" t="s">
        <v>45</v>
      </c>
      <c r="X831" s="19" t="s">
        <v>53</v>
      </c>
      <c r="Y831" s="19">
        <v>12</v>
      </c>
      <c r="Z831" s="17">
        <f t="shared" si="35"/>
        <v>4742.8</v>
      </c>
      <c r="AA831" s="17">
        <f t="shared" si="36"/>
        <v>1319700</v>
      </c>
      <c r="AB831" s="17">
        <f t="shared" si="37"/>
        <v>2627000</v>
      </c>
    </row>
    <row r="832" spans="2:28" x14ac:dyDescent="0.3">
      <c r="B832" s="19" t="s">
        <v>42</v>
      </c>
      <c r="C832" s="19" t="s">
        <v>53</v>
      </c>
      <c r="D832" s="19">
        <v>13</v>
      </c>
      <c r="E832" s="17">
        <f t="shared" si="26"/>
        <v>11662</v>
      </c>
      <c r="F832" s="17">
        <f t="shared" si="27"/>
        <v>1897500</v>
      </c>
      <c r="G832" s="17">
        <f t="shared" si="28"/>
        <v>2876300</v>
      </c>
      <c r="I832" s="19" t="s">
        <v>44</v>
      </c>
      <c r="J832" s="19" t="s">
        <v>53</v>
      </c>
      <c r="K832" s="19">
        <v>13</v>
      </c>
      <c r="L832" s="17">
        <f t="shared" si="29"/>
        <v>10704</v>
      </c>
      <c r="M832" s="17">
        <f t="shared" si="30"/>
        <v>894790</v>
      </c>
      <c r="N832" s="17">
        <f t="shared" si="31"/>
        <v>1067600</v>
      </c>
      <c r="P832" s="19" t="s">
        <v>46</v>
      </c>
      <c r="Q832" s="19" t="s">
        <v>53</v>
      </c>
      <c r="R832" s="19">
        <v>13</v>
      </c>
      <c r="S832" s="17">
        <f t="shared" si="32"/>
        <v>2725.4</v>
      </c>
      <c r="T832" s="17">
        <f t="shared" si="33"/>
        <v>863710</v>
      </c>
      <c r="U832" s="17">
        <f t="shared" si="34"/>
        <v>206230</v>
      </c>
      <c r="W832" s="19" t="s">
        <v>45</v>
      </c>
      <c r="X832" s="19" t="s">
        <v>53</v>
      </c>
      <c r="Y832" s="19">
        <v>13</v>
      </c>
      <c r="Z832" s="17">
        <f t="shared" si="35"/>
        <v>5016.8</v>
      </c>
      <c r="AA832" s="17">
        <f t="shared" si="36"/>
        <v>1395900</v>
      </c>
      <c r="AB832" s="17">
        <f t="shared" si="37"/>
        <v>2778800</v>
      </c>
    </row>
    <row r="833" spans="2:28" x14ac:dyDescent="0.3">
      <c r="B833" s="19" t="s">
        <v>42</v>
      </c>
      <c r="C833" s="19" t="s">
        <v>53</v>
      </c>
      <c r="D833" s="19">
        <v>14</v>
      </c>
      <c r="E833" s="17">
        <f t="shared" si="26"/>
        <v>9761.7999999999993</v>
      </c>
      <c r="F833" s="17">
        <f t="shared" si="27"/>
        <v>1527900</v>
      </c>
      <c r="G833" s="17">
        <f t="shared" si="28"/>
        <v>2483300</v>
      </c>
      <c r="I833" s="19" t="s">
        <v>44</v>
      </c>
      <c r="J833" s="19" t="s">
        <v>53</v>
      </c>
      <c r="K833" s="19">
        <v>14</v>
      </c>
      <c r="L833" s="17">
        <f t="shared" si="29"/>
        <v>10585</v>
      </c>
      <c r="M833" s="17">
        <f t="shared" si="30"/>
        <v>880840</v>
      </c>
      <c r="N833" s="17">
        <f t="shared" si="31"/>
        <v>1051600</v>
      </c>
      <c r="P833" s="19" t="s">
        <v>46</v>
      </c>
      <c r="Q833" s="19" t="s">
        <v>53</v>
      </c>
      <c r="R833" s="19">
        <v>14</v>
      </c>
      <c r="S833" s="17">
        <f t="shared" si="32"/>
        <v>4593.3</v>
      </c>
      <c r="T833" s="17">
        <f t="shared" si="33"/>
        <v>1094500</v>
      </c>
      <c r="U833" s="17">
        <f t="shared" si="34"/>
        <v>443200</v>
      </c>
      <c r="W833" s="19" t="s">
        <v>45</v>
      </c>
      <c r="X833" s="19" t="s">
        <v>53</v>
      </c>
      <c r="Y833" s="19">
        <v>14</v>
      </c>
      <c r="Z833" s="17">
        <f t="shared" si="35"/>
        <v>4824</v>
      </c>
      <c r="AA833" s="17">
        <f t="shared" si="36"/>
        <v>1342300</v>
      </c>
      <c r="AB833" s="17">
        <f t="shared" si="37"/>
        <v>2672000</v>
      </c>
    </row>
    <row r="834" spans="2:28" x14ac:dyDescent="0.3">
      <c r="B834" s="19" t="s">
        <v>42</v>
      </c>
      <c r="C834" s="19" t="s">
        <v>53</v>
      </c>
      <c r="D834" s="19">
        <v>15</v>
      </c>
      <c r="E834" s="17">
        <f t="shared" si="26"/>
        <v>7815.1</v>
      </c>
      <c r="F834" s="17">
        <f t="shared" si="27"/>
        <v>1241300</v>
      </c>
      <c r="G834" s="17">
        <f t="shared" si="28"/>
        <v>1772400</v>
      </c>
      <c r="I834" s="19" t="s">
        <v>44</v>
      </c>
      <c r="J834" s="19" t="s">
        <v>53</v>
      </c>
      <c r="K834" s="19">
        <v>15</v>
      </c>
      <c r="L834" s="17">
        <f t="shared" si="29"/>
        <v>9987.9</v>
      </c>
      <c r="M834" s="17">
        <f t="shared" si="30"/>
        <v>828470</v>
      </c>
      <c r="N834" s="17">
        <f t="shared" si="31"/>
        <v>990000</v>
      </c>
      <c r="P834" s="19" t="s">
        <v>46</v>
      </c>
      <c r="Q834" s="19" t="s">
        <v>53</v>
      </c>
      <c r="R834" s="19">
        <v>15</v>
      </c>
      <c r="S834" s="17">
        <f t="shared" si="32"/>
        <v>15197</v>
      </c>
      <c r="T834" s="17">
        <f t="shared" si="33"/>
        <v>2351300</v>
      </c>
      <c r="U834" s="17">
        <f t="shared" si="34"/>
        <v>1845900</v>
      </c>
      <c r="W834" s="19" t="s">
        <v>45</v>
      </c>
      <c r="X834" s="19" t="s">
        <v>53</v>
      </c>
      <c r="Y834" s="19">
        <v>15</v>
      </c>
      <c r="Z834" s="17">
        <f t="shared" si="35"/>
        <v>5287.5</v>
      </c>
      <c r="AA834" s="17">
        <f t="shared" si="36"/>
        <v>1471200</v>
      </c>
      <c r="AB834" s="17">
        <f t="shared" si="37"/>
        <v>2928700</v>
      </c>
    </row>
    <row r="835" spans="2:28" x14ac:dyDescent="0.3">
      <c r="B835" s="19" t="s">
        <v>42</v>
      </c>
      <c r="C835" s="19" t="s">
        <v>53</v>
      </c>
      <c r="D835" s="19">
        <v>16</v>
      </c>
      <c r="E835" s="17">
        <f t="shared" si="26"/>
        <v>6416.3</v>
      </c>
      <c r="F835" s="17">
        <f t="shared" si="27"/>
        <v>1044900</v>
      </c>
      <c r="G835" s="17">
        <f t="shared" si="28"/>
        <v>1732300</v>
      </c>
      <c r="I835" s="19" t="s">
        <v>44</v>
      </c>
      <c r="J835" s="19" t="s">
        <v>53</v>
      </c>
      <c r="K835" s="19">
        <v>16</v>
      </c>
      <c r="L835" s="17">
        <f t="shared" si="29"/>
        <v>9006.7999999999993</v>
      </c>
      <c r="M835" s="17">
        <f t="shared" si="30"/>
        <v>744690</v>
      </c>
      <c r="N835" s="17">
        <f t="shared" si="31"/>
        <v>890460</v>
      </c>
      <c r="P835" s="19" t="s">
        <v>46</v>
      </c>
      <c r="Q835" s="19" t="s">
        <v>53</v>
      </c>
      <c r="R835" s="19">
        <v>16</v>
      </c>
      <c r="S835" s="17">
        <f t="shared" si="32"/>
        <v>27267</v>
      </c>
      <c r="T835" s="17">
        <f t="shared" si="33"/>
        <v>3889300</v>
      </c>
      <c r="U835" s="17">
        <f t="shared" si="34"/>
        <v>3555300</v>
      </c>
      <c r="W835" s="19" t="s">
        <v>45</v>
      </c>
      <c r="X835" s="19" t="s">
        <v>53</v>
      </c>
      <c r="Y835" s="19">
        <v>16</v>
      </c>
      <c r="Z835" s="17">
        <f t="shared" si="35"/>
        <v>5033.7</v>
      </c>
      <c r="AA835" s="17">
        <f t="shared" si="36"/>
        <v>1400600</v>
      </c>
      <c r="AB835" s="17">
        <f t="shared" si="37"/>
        <v>2788100</v>
      </c>
    </row>
    <row r="836" spans="2:28" x14ac:dyDescent="0.3">
      <c r="B836" s="19" t="s">
        <v>42</v>
      </c>
      <c r="C836" s="19" t="s">
        <v>53</v>
      </c>
      <c r="D836" s="19">
        <v>17</v>
      </c>
      <c r="E836" s="17">
        <f t="shared" ref="E836:E867" si="38">SUMIFS($F$290:$F$769,$E$290:$E$769,$B836,$D$290:$D$769,$C836,$B$290:$B$769,$D836)</f>
        <v>5697.2</v>
      </c>
      <c r="F836" s="17">
        <f t="shared" ref="F836:F867" si="39">SUMIFS($U$290:$U$769,$E$290:$E$769,$B836,$D$290:$D$769,$C836,$B$290:$B$769,$D836)</f>
        <v>931100</v>
      </c>
      <c r="G836" s="17">
        <f t="shared" ref="G836:G867" si="40">SUMIFS($AO$290:$AO$769,$E$290:$E$769,$B836,$D$290:$D$769,$C836,$B$290:$B$769,$D836)</f>
        <v>1345100</v>
      </c>
      <c r="I836" s="19" t="s">
        <v>44</v>
      </c>
      <c r="J836" s="19" t="s">
        <v>53</v>
      </c>
      <c r="K836" s="19">
        <v>17</v>
      </c>
      <c r="L836" s="17">
        <f t="shared" ref="L836:L867" si="41">SUMIFS($F$290:$F$769,$E$290:$E$769,$I836,$D$290:$D$769,$J836,$B$290:$B$769,$K836)</f>
        <v>7841.2</v>
      </c>
      <c r="M836" s="17">
        <f t="shared" ref="M836:M867" si="42">SUMIFS($U$290:$U$769,$E$290:$E$769,$I836,$D$290:$D$769,$J836,$B$290:$B$769,$K836)</f>
        <v>646660</v>
      </c>
      <c r="N836" s="17">
        <f t="shared" ref="N836:N867" si="43">SUMIFS($AO$290:$AO$769,$E$290:$E$769,$I836,$D$290:$D$769,$J836,$B$290:$B$769,$K836)</f>
        <v>773640</v>
      </c>
      <c r="P836" s="19" t="s">
        <v>46</v>
      </c>
      <c r="Q836" s="19" t="s">
        <v>53</v>
      </c>
      <c r="R836" s="19">
        <v>17</v>
      </c>
      <c r="S836" s="17">
        <f t="shared" ref="S836:S867" si="44">SUMIFS($F$290:$F$769,$E$290:$E$769,$P836,$D$290:$D$769,$Q836,$B$290:$B$769,$R836)</f>
        <v>35106</v>
      </c>
      <c r="T836" s="17">
        <f t="shared" ref="T836:T867" si="45">SUMIFS($U$290:$U$769,$E$290:$E$769,$P836,$D$290:$D$769,$Q836,$B$290:$B$769,$R836)</f>
        <v>4979600</v>
      </c>
      <c r="U836" s="17">
        <f t="shared" ref="U836:U867" si="46">SUMIFS($AO$290:$AO$769,$E$290:$E$769,$P836,$D$290:$D$769,$Q836,$B$290:$B$769,$R836)</f>
        <v>4697400</v>
      </c>
      <c r="W836" s="19" t="s">
        <v>45</v>
      </c>
      <c r="X836" s="19" t="s">
        <v>53</v>
      </c>
      <c r="Y836" s="19">
        <v>17</v>
      </c>
      <c r="Z836" s="17">
        <f t="shared" ref="Z836:Z867" si="47">SUMIFS($F$290:$F$769,$E$290:$E$769,$W836,$D$290:$D$769,$X836,$B$290:$B$769,$Y836)</f>
        <v>4069.6</v>
      </c>
      <c r="AA836" s="17">
        <f t="shared" ref="AA836:AA867" si="48">SUMIFS($U$290:$U$769,$E$290:$E$769,$W836,$D$290:$D$769,$X836,$B$290:$B$769,$Y836)</f>
        <v>1132400</v>
      </c>
      <c r="AB836" s="17">
        <f t="shared" ref="AB836:AB867" si="49">SUMIFS($AO$290:$AO$769,$E$290:$E$769,$W836,$D$290:$D$769,$X836,$B$290:$B$769,$Y836)</f>
        <v>2254100</v>
      </c>
    </row>
    <row r="837" spans="2:28" x14ac:dyDescent="0.3">
      <c r="B837" s="19" t="s">
        <v>42</v>
      </c>
      <c r="C837" s="19" t="s">
        <v>53</v>
      </c>
      <c r="D837" s="19">
        <v>18</v>
      </c>
      <c r="E837" s="17">
        <f t="shared" si="38"/>
        <v>8270.9</v>
      </c>
      <c r="F837" s="17">
        <f t="shared" si="39"/>
        <v>1727800</v>
      </c>
      <c r="G837" s="17">
        <f t="shared" si="40"/>
        <v>3145800</v>
      </c>
      <c r="I837" s="19" t="s">
        <v>44</v>
      </c>
      <c r="J837" s="19" t="s">
        <v>53</v>
      </c>
      <c r="K837" s="19">
        <v>18</v>
      </c>
      <c r="L837" s="17">
        <f t="shared" si="41"/>
        <v>6529.1</v>
      </c>
      <c r="M837" s="17">
        <f t="shared" si="42"/>
        <v>536460</v>
      </c>
      <c r="N837" s="17">
        <f t="shared" si="43"/>
        <v>642480</v>
      </c>
      <c r="P837" s="19" t="s">
        <v>46</v>
      </c>
      <c r="Q837" s="19" t="s">
        <v>53</v>
      </c>
      <c r="R837" s="19">
        <v>18</v>
      </c>
      <c r="S837" s="17">
        <f t="shared" si="44"/>
        <v>43936</v>
      </c>
      <c r="T837" s="17">
        <f t="shared" si="45"/>
        <v>6081300</v>
      </c>
      <c r="U837" s="17">
        <f t="shared" si="46"/>
        <v>5972600</v>
      </c>
      <c r="W837" s="19" t="s">
        <v>45</v>
      </c>
      <c r="X837" s="19" t="s">
        <v>53</v>
      </c>
      <c r="Y837" s="19">
        <v>18</v>
      </c>
      <c r="Z837" s="17">
        <f t="shared" si="47"/>
        <v>3819.3</v>
      </c>
      <c r="AA837" s="17">
        <f t="shared" si="48"/>
        <v>1062700</v>
      </c>
      <c r="AB837" s="17">
        <f t="shared" si="49"/>
        <v>2115400</v>
      </c>
    </row>
    <row r="838" spans="2:28" x14ac:dyDescent="0.3">
      <c r="B838" s="19" t="s">
        <v>42</v>
      </c>
      <c r="C838" s="19" t="s">
        <v>53</v>
      </c>
      <c r="D838" s="19">
        <v>19</v>
      </c>
      <c r="E838" s="17">
        <f t="shared" si="38"/>
        <v>19761</v>
      </c>
      <c r="F838" s="17">
        <f t="shared" si="39"/>
        <v>4268600</v>
      </c>
      <c r="G838" s="17">
        <f t="shared" si="40"/>
        <v>7408800</v>
      </c>
      <c r="I838" s="19" t="s">
        <v>44</v>
      </c>
      <c r="J838" s="19" t="s">
        <v>53</v>
      </c>
      <c r="K838" s="19">
        <v>19</v>
      </c>
      <c r="L838" s="17">
        <f t="shared" si="41"/>
        <v>4841.3</v>
      </c>
      <c r="M838" s="17">
        <f t="shared" si="42"/>
        <v>393450</v>
      </c>
      <c r="N838" s="17">
        <f t="shared" si="43"/>
        <v>472820</v>
      </c>
      <c r="P838" s="19" t="s">
        <v>46</v>
      </c>
      <c r="Q838" s="19" t="s">
        <v>53</v>
      </c>
      <c r="R838" s="19">
        <v>19</v>
      </c>
      <c r="S838" s="17">
        <f t="shared" si="44"/>
        <v>41772</v>
      </c>
      <c r="T838" s="17">
        <f t="shared" si="45"/>
        <v>5885400</v>
      </c>
      <c r="U838" s="17">
        <f t="shared" si="46"/>
        <v>5822300</v>
      </c>
      <c r="W838" s="19" t="s">
        <v>45</v>
      </c>
      <c r="X838" s="19" t="s">
        <v>53</v>
      </c>
      <c r="Y838" s="19">
        <v>19</v>
      </c>
      <c r="Z838" s="17">
        <f t="shared" si="47"/>
        <v>3267.9</v>
      </c>
      <c r="AA838" s="17">
        <f t="shared" si="48"/>
        <v>909270</v>
      </c>
      <c r="AB838" s="17">
        <f t="shared" si="49"/>
        <v>1810000</v>
      </c>
    </row>
    <row r="839" spans="2:28" x14ac:dyDescent="0.3">
      <c r="B839" s="19" t="s">
        <v>42</v>
      </c>
      <c r="C839" s="19" t="s">
        <v>53</v>
      </c>
      <c r="D839" s="19">
        <v>20</v>
      </c>
      <c r="E839" s="17">
        <f t="shared" si="38"/>
        <v>33714</v>
      </c>
      <c r="F839" s="17">
        <f t="shared" si="39"/>
        <v>6352700</v>
      </c>
      <c r="G839" s="17">
        <f t="shared" si="40"/>
        <v>10558000</v>
      </c>
      <c r="I839" s="19" t="s">
        <v>44</v>
      </c>
      <c r="J839" s="19" t="s">
        <v>53</v>
      </c>
      <c r="K839" s="19">
        <v>20</v>
      </c>
      <c r="L839" s="17">
        <f t="shared" si="41"/>
        <v>3295.3</v>
      </c>
      <c r="M839" s="17">
        <f t="shared" si="42"/>
        <v>266290</v>
      </c>
      <c r="N839" s="17">
        <f t="shared" si="43"/>
        <v>319560</v>
      </c>
      <c r="P839" s="19" t="s">
        <v>46</v>
      </c>
      <c r="Q839" s="19" t="s">
        <v>53</v>
      </c>
      <c r="R839" s="19">
        <v>20</v>
      </c>
      <c r="S839" s="17">
        <f t="shared" si="44"/>
        <v>35144</v>
      </c>
      <c r="T839" s="17">
        <f t="shared" si="45"/>
        <v>4958700</v>
      </c>
      <c r="U839" s="17">
        <f t="shared" si="46"/>
        <v>4989700</v>
      </c>
      <c r="W839" s="19" t="s">
        <v>45</v>
      </c>
      <c r="X839" s="19" t="s">
        <v>53</v>
      </c>
      <c r="Y839" s="19">
        <v>20</v>
      </c>
      <c r="Z839" s="17">
        <f t="shared" si="47"/>
        <v>2953.3</v>
      </c>
      <c r="AA839" s="17">
        <f t="shared" si="48"/>
        <v>821730</v>
      </c>
      <c r="AB839" s="17">
        <f t="shared" si="49"/>
        <v>1635800</v>
      </c>
    </row>
    <row r="840" spans="2:28" x14ac:dyDescent="0.3">
      <c r="B840" s="19" t="s">
        <v>42</v>
      </c>
      <c r="C840" s="19" t="s">
        <v>53</v>
      </c>
      <c r="D840" s="19">
        <v>21</v>
      </c>
      <c r="E840" s="17">
        <f t="shared" si="38"/>
        <v>41130</v>
      </c>
      <c r="F840" s="17">
        <f t="shared" si="39"/>
        <v>7163500</v>
      </c>
      <c r="G840" s="17">
        <f t="shared" si="40"/>
        <v>11569000</v>
      </c>
      <c r="I840" s="19" t="s">
        <v>44</v>
      </c>
      <c r="J840" s="19" t="s">
        <v>53</v>
      </c>
      <c r="K840" s="19">
        <v>21</v>
      </c>
      <c r="L840" s="17">
        <f t="shared" si="41"/>
        <v>2416.3000000000002</v>
      </c>
      <c r="M840" s="17">
        <f t="shared" si="42"/>
        <v>196800</v>
      </c>
      <c r="N840" s="17">
        <f t="shared" si="43"/>
        <v>235830</v>
      </c>
      <c r="P840" s="19" t="s">
        <v>46</v>
      </c>
      <c r="Q840" s="19" t="s">
        <v>53</v>
      </c>
      <c r="R840" s="19">
        <v>21</v>
      </c>
      <c r="S840" s="17">
        <f t="shared" si="44"/>
        <v>16079</v>
      </c>
      <c r="T840" s="17">
        <f t="shared" si="45"/>
        <v>2554100</v>
      </c>
      <c r="U840" s="17">
        <f t="shared" si="46"/>
        <v>2452200</v>
      </c>
      <c r="W840" s="19" t="s">
        <v>45</v>
      </c>
      <c r="X840" s="19" t="s">
        <v>53</v>
      </c>
      <c r="Y840" s="19">
        <v>21</v>
      </c>
      <c r="Z840" s="17">
        <f t="shared" si="47"/>
        <v>2811.2</v>
      </c>
      <c r="AA840" s="17">
        <f t="shared" si="48"/>
        <v>782200</v>
      </c>
      <c r="AB840" s="17">
        <f t="shared" si="49"/>
        <v>1557100</v>
      </c>
    </row>
    <row r="841" spans="2:28" x14ac:dyDescent="0.3">
      <c r="B841" s="19" t="s">
        <v>42</v>
      </c>
      <c r="C841" s="19" t="s">
        <v>53</v>
      </c>
      <c r="D841" s="19">
        <v>22</v>
      </c>
      <c r="E841" s="17">
        <f t="shared" si="38"/>
        <v>46160</v>
      </c>
      <c r="F841" s="17">
        <f t="shared" si="39"/>
        <v>8203500</v>
      </c>
      <c r="G841" s="17">
        <f t="shared" si="40"/>
        <v>13405000</v>
      </c>
      <c r="I841" s="19" t="s">
        <v>44</v>
      </c>
      <c r="J841" s="19" t="s">
        <v>53</v>
      </c>
      <c r="K841" s="19">
        <v>22</v>
      </c>
      <c r="L841" s="17">
        <f t="shared" si="41"/>
        <v>2018.3</v>
      </c>
      <c r="M841" s="17">
        <f t="shared" si="42"/>
        <v>166270</v>
      </c>
      <c r="N841" s="17">
        <f t="shared" si="43"/>
        <v>198640</v>
      </c>
      <c r="P841" s="19" t="s">
        <v>46</v>
      </c>
      <c r="Q841" s="19" t="s">
        <v>53</v>
      </c>
      <c r="R841" s="19">
        <v>22</v>
      </c>
      <c r="S841" s="17">
        <f t="shared" si="44"/>
        <v>5606.5</v>
      </c>
      <c r="T841" s="17">
        <f t="shared" si="45"/>
        <v>971070</v>
      </c>
      <c r="U841" s="17">
        <f t="shared" si="46"/>
        <v>894120</v>
      </c>
      <c r="W841" s="19" t="s">
        <v>45</v>
      </c>
      <c r="X841" s="19" t="s">
        <v>53</v>
      </c>
      <c r="Y841" s="19">
        <v>22</v>
      </c>
      <c r="Z841" s="17">
        <f t="shared" si="47"/>
        <v>2134.6</v>
      </c>
      <c r="AA841" s="17">
        <f t="shared" si="48"/>
        <v>593940</v>
      </c>
      <c r="AB841" s="17">
        <f t="shared" si="49"/>
        <v>1182300</v>
      </c>
    </row>
    <row r="842" spans="2:28" x14ac:dyDescent="0.3">
      <c r="B842" s="19" t="s">
        <v>42</v>
      </c>
      <c r="C842" s="19" t="s">
        <v>53</v>
      </c>
      <c r="D842" s="19">
        <v>23</v>
      </c>
      <c r="E842" s="17">
        <f t="shared" si="38"/>
        <v>56014</v>
      </c>
      <c r="F842" s="17">
        <f t="shared" si="39"/>
        <v>10236000</v>
      </c>
      <c r="G842" s="17">
        <f t="shared" si="40"/>
        <v>16791000</v>
      </c>
      <c r="I842" s="19" t="s">
        <v>44</v>
      </c>
      <c r="J842" s="19" t="s">
        <v>53</v>
      </c>
      <c r="K842" s="19">
        <v>23</v>
      </c>
      <c r="L842" s="17">
        <f t="shared" si="41"/>
        <v>1538</v>
      </c>
      <c r="M842" s="17">
        <f t="shared" si="42"/>
        <v>125090</v>
      </c>
      <c r="N842" s="17">
        <f t="shared" si="43"/>
        <v>150630</v>
      </c>
      <c r="P842" s="19" t="s">
        <v>46</v>
      </c>
      <c r="Q842" s="19" t="s">
        <v>53</v>
      </c>
      <c r="R842" s="19">
        <v>23</v>
      </c>
      <c r="S842" s="17">
        <f t="shared" si="44"/>
        <v>2110.6</v>
      </c>
      <c r="T842" s="17">
        <f t="shared" si="45"/>
        <v>367580</v>
      </c>
      <c r="U842" s="17">
        <f t="shared" si="46"/>
        <v>326770</v>
      </c>
      <c r="W842" s="19" t="s">
        <v>45</v>
      </c>
      <c r="X842" s="19" t="s">
        <v>53</v>
      </c>
      <c r="Y842" s="19">
        <v>23</v>
      </c>
      <c r="Z842" s="17">
        <f t="shared" si="47"/>
        <v>1820</v>
      </c>
      <c r="AA842" s="17">
        <f t="shared" si="48"/>
        <v>506410</v>
      </c>
      <c r="AB842" s="17">
        <f t="shared" si="49"/>
        <v>1008100</v>
      </c>
    </row>
    <row r="843" spans="2:28" x14ac:dyDescent="0.3">
      <c r="B843" s="19" t="s">
        <v>42</v>
      </c>
      <c r="C843" s="19" t="s">
        <v>53</v>
      </c>
      <c r="D843" s="19">
        <v>24</v>
      </c>
      <c r="E843" s="17">
        <f t="shared" si="38"/>
        <v>70933</v>
      </c>
      <c r="F843" s="17">
        <f t="shared" si="39"/>
        <v>12975000</v>
      </c>
      <c r="G843" s="17">
        <f t="shared" si="40"/>
        <v>21378000</v>
      </c>
      <c r="I843" s="19" t="s">
        <v>44</v>
      </c>
      <c r="J843" s="19" t="s">
        <v>53</v>
      </c>
      <c r="K843" s="19">
        <v>24</v>
      </c>
      <c r="L843" s="17">
        <f t="shared" si="41"/>
        <v>936.33</v>
      </c>
      <c r="M843" s="17">
        <f t="shared" si="42"/>
        <v>74754</v>
      </c>
      <c r="N843" s="17">
        <f t="shared" si="43"/>
        <v>89880</v>
      </c>
      <c r="P843" s="19" t="s">
        <v>46</v>
      </c>
      <c r="Q843" s="19" t="s">
        <v>53</v>
      </c>
      <c r="R843" s="19">
        <v>24</v>
      </c>
      <c r="S843" s="17">
        <f t="shared" si="44"/>
        <v>796.18</v>
      </c>
      <c r="T843" s="17">
        <f t="shared" si="45"/>
        <v>144930</v>
      </c>
      <c r="U843" s="17">
        <f t="shared" si="46"/>
        <v>123790</v>
      </c>
      <c r="W843" s="19" t="s">
        <v>45</v>
      </c>
      <c r="X843" s="19" t="s">
        <v>53</v>
      </c>
      <c r="Y843" s="19">
        <v>24</v>
      </c>
      <c r="Z843" s="17">
        <f t="shared" si="47"/>
        <v>2023</v>
      </c>
      <c r="AA843" s="17">
        <f t="shared" si="48"/>
        <v>562880</v>
      </c>
      <c r="AB843" s="17">
        <f t="shared" si="49"/>
        <v>1120500</v>
      </c>
    </row>
    <row r="844" spans="2:28" x14ac:dyDescent="0.3">
      <c r="B844" s="19" t="s">
        <v>42</v>
      </c>
      <c r="C844" s="19" t="s">
        <v>54</v>
      </c>
      <c r="D844" s="19">
        <v>1</v>
      </c>
      <c r="E844" s="17">
        <f t="shared" si="38"/>
        <v>54888</v>
      </c>
      <c r="F844" s="17">
        <f t="shared" si="39"/>
        <v>9354700</v>
      </c>
      <c r="G844" s="17">
        <f t="shared" si="40"/>
        <v>16144000</v>
      </c>
      <c r="I844" s="19" t="s">
        <v>44</v>
      </c>
      <c r="J844" s="19" t="s">
        <v>54</v>
      </c>
      <c r="K844" s="19">
        <v>1</v>
      </c>
      <c r="L844" s="17">
        <f t="shared" si="41"/>
        <v>439.43</v>
      </c>
      <c r="M844" s="17">
        <f t="shared" si="42"/>
        <v>16564</v>
      </c>
      <c r="N844" s="17">
        <f t="shared" si="43"/>
        <v>12815</v>
      </c>
      <c r="P844" s="19" t="s">
        <v>46</v>
      </c>
      <c r="Q844" s="19" t="s">
        <v>54</v>
      </c>
      <c r="R844" s="19">
        <v>1</v>
      </c>
      <c r="S844" s="17">
        <f t="shared" si="44"/>
        <v>58.509</v>
      </c>
      <c r="T844" s="17">
        <f t="shared" si="45"/>
        <v>9453.4</v>
      </c>
      <c r="U844" s="17">
        <f t="shared" si="46"/>
        <v>7555.1</v>
      </c>
      <c r="W844" s="19" t="s">
        <v>45</v>
      </c>
      <c r="X844" s="19" t="s">
        <v>54</v>
      </c>
      <c r="Y844" s="19">
        <v>1</v>
      </c>
      <c r="Z844" s="17">
        <f t="shared" si="47"/>
        <v>1278</v>
      </c>
      <c r="AA844" s="17">
        <f t="shared" si="48"/>
        <v>445800</v>
      </c>
      <c r="AB844" s="17">
        <f t="shared" si="49"/>
        <v>1006800</v>
      </c>
    </row>
    <row r="845" spans="2:28" x14ac:dyDescent="0.3">
      <c r="B845" s="19" t="s">
        <v>42</v>
      </c>
      <c r="C845" s="19" t="s">
        <v>54</v>
      </c>
      <c r="D845" s="19">
        <v>2</v>
      </c>
      <c r="E845" s="17">
        <f t="shared" si="38"/>
        <v>54074</v>
      </c>
      <c r="F845" s="17">
        <f t="shared" si="39"/>
        <v>8091100</v>
      </c>
      <c r="G845" s="17">
        <f t="shared" si="40"/>
        <v>13463000</v>
      </c>
      <c r="I845" s="19" t="s">
        <v>44</v>
      </c>
      <c r="J845" s="19" t="s">
        <v>54</v>
      </c>
      <c r="K845" s="19">
        <v>2</v>
      </c>
      <c r="L845" s="17">
        <f t="shared" si="41"/>
        <v>452.88</v>
      </c>
      <c r="M845" s="17">
        <f t="shared" si="42"/>
        <v>18347</v>
      </c>
      <c r="N845" s="17">
        <f t="shared" si="43"/>
        <v>13208</v>
      </c>
      <c r="P845" s="19" t="s">
        <v>46</v>
      </c>
      <c r="Q845" s="19" t="s">
        <v>54</v>
      </c>
      <c r="R845" s="19">
        <v>2</v>
      </c>
      <c r="S845" s="17">
        <f t="shared" si="44"/>
        <v>58.573</v>
      </c>
      <c r="T845" s="17">
        <f t="shared" si="45"/>
        <v>12847</v>
      </c>
      <c r="U845" s="17">
        <f t="shared" si="46"/>
        <v>10903</v>
      </c>
      <c r="W845" s="19" t="s">
        <v>45</v>
      </c>
      <c r="X845" s="19" t="s">
        <v>54</v>
      </c>
      <c r="Y845" s="19">
        <v>2</v>
      </c>
      <c r="Z845" s="17">
        <f t="shared" si="47"/>
        <v>686.84</v>
      </c>
      <c r="AA845" s="17">
        <f t="shared" si="48"/>
        <v>239590</v>
      </c>
      <c r="AB845" s="17">
        <f t="shared" si="49"/>
        <v>541090</v>
      </c>
    </row>
    <row r="846" spans="2:28" x14ac:dyDescent="0.3">
      <c r="B846" s="19" t="s">
        <v>42</v>
      </c>
      <c r="C846" s="19" t="s">
        <v>54</v>
      </c>
      <c r="D846" s="19">
        <v>3</v>
      </c>
      <c r="E846" s="17">
        <f t="shared" si="38"/>
        <v>46155</v>
      </c>
      <c r="F846" s="17">
        <f t="shared" si="39"/>
        <v>6668400</v>
      </c>
      <c r="G846" s="17">
        <f t="shared" si="40"/>
        <v>11378000</v>
      </c>
      <c r="I846" s="19" t="s">
        <v>44</v>
      </c>
      <c r="J846" s="19" t="s">
        <v>54</v>
      </c>
      <c r="K846" s="19">
        <v>3</v>
      </c>
      <c r="L846" s="17">
        <f t="shared" si="41"/>
        <v>564.98</v>
      </c>
      <c r="M846" s="17">
        <f t="shared" si="42"/>
        <v>22173</v>
      </c>
      <c r="N846" s="17">
        <f t="shared" si="43"/>
        <v>16477</v>
      </c>
      <c r="P846" s="19" t="s">
        <v>46</v>
      </c>
      <c r="Q846" s="19" t="s">
        <v>54</v>
      </c>
      <c r="R846" s="19">
        <v>3</v>
      </c>
      <c r="S846" s="17">
        <f t="shared" si="44"/>
        <v>82.816000000000003</v>
      </c>
      <c r="T846" s="17">
        <f t="shared" si="45"/>
        <v>16764</v>
      </c>
      <c r="U846" s="17">
        <f t="shared" si="46"/>
        <v>14033</v>
      </c>
      <c r="W846" s="19" t="s">
        <v>45</v>
      </c>
      <c r="X846" s="19" t="s">
        <v>54</v>
      </c>
      <c r="Y846" s="19">
        <v>3</v>
      </c>
      <c r="Z846" s="17">
        <f t="shared" si="47"/>
        <v>850.1</v>
      </c>
      <c r="AA846" s="17">
        <f t="shared" si="48"/>
        <v>296540</v>
      </c>
      <c r="AB846" s="17">
        <f t="shared" si="49"/>
        <v>669700</v>
      </c>
    </row>
    <row r="847" spans="2:28" x14ac:dyDescent="0.3">
      <c r="B847" s="19" t="s">
        <v>42</v>
      </c>
      <c r="C847" s="19" t="s">
        <v>54</v>
      </c>
      <c r="D847" s="19">
        <v>4</v>
      </c>
      <c r="E847" s="17">
        <f t="shared" si="38"/>
        <v>43012</v>
      </c>
      <c r="F847" s="17">
        <f t="shared" si="39"/>
        <v>7024100</v>
      </c>
      <c r="G847" s="17">
        <f t="shared" si="40"/>
        <v>12261000</v>
      </c>
      <c r="I847" s="19" t="s">
        <v>44</v>
      </c>
      <c r="J847" s="19" t="s">
        <v>54</v>
      </c>
      <c r="K847" s="19">
        <v>4</v>
      </c>
      <c r="L847" s="17">
        <f t="shared" si="41"/>
        <v>542.55999999999995</v>
      </c>
      <c r="M847" s="17">
        <f t="shared" si="42"/>
        <v>20878</v>
      </c>
      <c r="N847" s="17">
        <f t="shared" si="43"/>
        <v>15823</v>
      </c>
      <c r="P847" s="19" t="s">
        <v>46</v>
      </c>
      <c r="Q847" s="19" t="s">
        <v>54</v>
      </c>
      <c r="R847" s="19">
        <v>4</v>
      </c>
      <c r="S847" s="17">
        <f t="shared" si="44"/>
        <v>82.841999999999999</v>
      </c>
      <c r="T847" s="17">
        <f t="shared" si="45"/>
        <v>18170</v>
      </c>
      <c r="U847" s="17">
        <f t="shared" si="46"/>
        <v>15420</v>
      </c>
      <c r="W847" s="19" t="s">
        <v>45</v>
      </c>
      <c r="X847" s="19" t="s">
        <v>54</v>
      </c>
      <c r="Y847" s="19">
        <v>4</v>
      </c>
      <c r="Z847" s="17">
        <f t="shared" si="47"/>
        <v>1092.2</v>
      </c>
      <c r="AA847" s="17">
        <f t="shared" si="48"/>
        <v>380990</v>
      </c>
      <c r="AB847" s="17">
        <f t="shared" si="49"/>
        <v>860420</v>
      </c>
    </row>
    <row r="848" spans="2:28" x14ac:dyDescent="0.3">
      <c r="B848" s="19" t="s">
        <v>42</v>
      </c>
      <c r="C848" s="19" t="s">
        <v>54</v>
      </c>
      <c r="D848" s="19">
        <v>5</v>
      </c>
      <c r="E848" s="17">
        <f t="shared" si="38"/>
        <v>44755</v>
      </c>
      <c r="F848" s="17">
        <f t="shared" si="39"/>
        <v>7339700</v>
      </c>
      <c r="G848" s="17">
        <f t="shared" si="40"/>
        <v>12587000</v>
      </c>
      <c r="I848" s="19" t="s">
        <v>44</v>
      </c>
      <c r="J848" s="19" t="s">
        <v>54</v>
      </c>
      <c r="K848" s="19">
        <v>5</v>
      </c>
      <c r="L848" s="17">
        <f t="shared" si="41"/>
        <v>457.36</v>
      </c>
      <c r="M848" s="17">
        <f t="shared" si="42"/>
        <v>17522</v>
      </c>
      <c r="N848" s="17">
        <f t="shared" si="43"/>
        <v>13338</v>
      </c>
      <c r="P848" s="19" t="s">
        <v>46</v>
      </c>
      <c r="Q848" s="19" t="s">
        <v>54</v>
      </c>
      <c r="R848" s="19">
        <v>5</v>
      </c>
      <c r="S848" s="17">
        <f t="shared" si="44"/>
        <v>94.963999999999999</v>
      </c>
      <c r="T848" s="17">
        <f t="shared" si="45"/>
        <v>20129</v>
      </c>
      <c r="U848" s="17">
        <f t="shared" si="46"/>
        <v>16986</v>
      </c>
      <c r="W848" s="19" t="s">
        <v>45</v>
      </c>
      <c r="X848" s="19" t="s">
        <v>54</v>
      </c>
      <c r="Y848" s="19">
        <v>5</v>
      </c>
      <c r="Z848" s="17">
        <f t="shared" si="47"/>
        <v>501.05</v>
      </c>
      <c r="AA848" s="17">
        <f t="shared" si="48"/>
        <v>174780</v>
      </c>
      <c r="AB848" s="17">
        <f t="shared" si="49"/>
        <v>394730</v>
      </c>
    </row>
    <row r="849" spans="2:28" x14ac:dyDescent="0.3">
      <c r="B849" s="19" t="s">
        <v>42</v>
      </c>
      <c r="C849" s="19" t="s">
        <v>54</v>
      </c>
      <c r="D849" s="19">
        <v>6</v>
      </c>
      <c r="E849" s="17">
        <f t="shared" si="38"/>
        <v>44872</v>
      </c>
      <c r="F849" s="17">
        <f t="shared" si="39"/>
        <v>7076700</v>
      </c>
      <c r="G849" s="17">
        <f t="shared" si="40"/>
        <v>12141000</v>
      </c>
      <c r="I849" s="19" t="s">
        <v>44</v>
      </c>
      <c r="J849" s="19" t="s">
        <v>54</v>
      </c>
      <c r="K849" s="19">
        <v>6</v>
      </c>
      <c r="L849" s="17">
        <f t="shared" si="41"/>
        <v>430.46</v>
      </c>
      <c r="M849" s="17">
        <f t="shared" si="42"/>
        <v>16924</v>
      </c>
      <c r="N849" s="17">
        <f t="shared" si="43"/>
        <v>12554</v>
      </c>
      <c r="P849" s="19" t="s">
        <v>46</v>
      </c>
      <c r="Q849" s="19" t="s">
        <v>54</v>
      </c>
      <c r="R849" s="19">
        <v>6</v>
      </c>
      <c r="S849" s="17">
        <f t="shared" si="44"/>
        <v>82.855000000000004</v>
      </c>
      <c r="T849" s="17">
        <f t="shared" si="45"/>
        <v>18873</v>
      </c>
      <c r="U849" s="17">
        <f t="shared" si="46"/>
        <v>16114</v>
      </c>
      <c r="W849" s="19" t="s">
        <v>45</v>
      </c>
      <c r="X849" s="19" t="s">
        <v>54</v>
      </c>
      <c r="Y849" s="19">
        <v>6</v>
      </c>
      <c r="Z849" s="17">
        <f t="shared" si="47"/>
        <v>388.46</v>
      </c>
      <c r="AA849" s="17">
        <f t="shared" si="48"/>
        <v>135510</v>
      </c>
      <c r="AB849" s="17">
        <f t="shared" si="49"/>
        <v>306020</v>
      </c>
    </row>
    <row r="850" spans="2:28" x14ac:dyDescent="0.3">
      <c r="B850" s="19" t="s">
        <v>42</v>
      </c>
      <c r="C850" s="19" t="s">
        <v>54</v>
      </c>
      <c r="D850" s="19">
        <v>7</v>
      </c>
      <c r="E850" s="17">
        <f t="shared" si="38"/>
        <v>40250</v>
      </c>
      <c r="F850" s="17">
        <f t="shared" si="39"/>
        <v>6677200</v>
      </c>
      <c r="G850" s="17">
        <f t="shared" si="40"/>
        <v>11375000</v>
      </c>
      <c r="I850" s="19" t="s">
        <v>44</v>
      </c>
      <c r="J850" s="19" t="s">
        <v>54</v>
      </c>
      <c r="K850" s="19">
        <v>7</v>
      </c>
      <c r="L850" s="17">
        <f t="shared" si="41"/>
        <v>533.59</v>
      </c>
      <c r="M850" s="17">
        <f t="shared" si="42"/>
        <v>21432</v>
      </c>
      <c r="N850" s="17">
        <f t="shared" si="43"/>
        <v>15562</v>
      </c>
      <c r="P850" s="19" t="s">
        <v>46</v>
      </c>
      <c r="Q850" s="19" t="s">
        <v>54</v>
      </c>
      <c r="R850" s="19">
        <v>7</v>
      </c>
      <c r="S850" s="17">
        <f t="shared" si="44"/>
        <v>155.57</v>
      </c>
      <c r="T850" s="17">
        <f t="shared" si="45"/>
        <v>29921</v>
      </c>
      <c r="U850" s="17">
        <f t="shared" si="46"/>
        <v>24812</v>
      </c>
      <c r="W850" s="19" t="s">
        <v>45</v>
      </c>
      <c r="X850" s="19" t="s">
        <v>54</v>
      </c>
      <c r="Y850" s="19">
        <v>7</v>
      </c>
      <c r="Z850" s="17">
        <f t="shared" si="47"/>
        <v>720.62</v>
      </c>
      <c r="AA850" s="17">
        <f t="shared" si="48"/>
        <v>251380</v>
      </c>
      <c r="AB850" s="17">
        <f t="shared" si="49"/>
        <v>567700</v>
      </c>
    </row>
    <row r="851" spans="2:28" x14ac:dyDescent="0.3">
      <c r="B851" s="19" t="s">
        <v>42</v>
      </c>
      <c r="C851" s="19" t="s">
        <v>54</v>
      </c>
      <c r="D851" s="19">
        <v>8</v>
      </c>
      <c r="E851" s="17">
        <f t="shared" si="38"/>
        <v>27148</v>
      </c>
      <c r="F851" s="17">
        <f t="shared" si="39"/>
        <v>5497000</v>
      </c>
      <c r="G851" s="17">
        <f t="shared" si="40"/>
        <v>9056100</v>
      </c>
      <c r="I851" s="19" t="s">
        <v>44</v>
      </c>
      <c r="J851" s="19" t="s">
        <v>54</v>
      </c>
      <c r="K851" s="19">
        <v>8</v>
      </c>
      <c r="L851" s="17">
        <f t="shared" si="41"/>
        <v>860.92</v>
      </c>
      <c r="M851" s="17">
        <f t="shared" si="42"/>
        <v>35333</v>
      </c>
      <c r="N851" s="17">
        <f t="shared" si="43"/>
        <v>25109</v>
      </c>
      <c r="P851" s="19" t="s">
        <v>46</v>
      </c>
      <c r="Q851" s="19" t="s">
        <v>54</v>
      </c>
      <c r="R851" s="19">
        <v>8</v>
      </c>
      <c r="S851" s="17">
        <f t="shared" si="44"/>
        <v>233.51</v>
      </c>
      <c r="T851" s="17">
        <f t="shared" si="45"/>
        <v>46719</v>
      </c>
      <c r="U851" s="17">
        <f t="shared" si="46"/>
        <v>39026</v>
      </c>
      <c r="W851" s="19" t="s">
        <v>45</v>
      </c>
      <c r="X851" s="19" t="s">
        <v>54</v>
      </c>
      <c r="Y851" s="19">
        <v>8</v>
      </c>
      <c r="Z851" s="17">
        <f t="shared" si="47"/>
        <v>613.65</v>
      </c>
      <c r="AA851" s="17">
        <f t="shared" si="48"/>
        <v>214060</v>
      </c>
      <c r="AB851" s="17">
        <f t="shared" si="49"/>
        <v>483430</v>
      </c>
    </row>
    <row r="852" spans="2:28" x14ac:dyDescent="0.3">
      <c r="B852" s="19" t="s">
        <v>42</v>
      </c>
      <c r="C852" s="19" t="s">
        <v>54</v>
      </c>
      <c r="D852" s="19">
        <v>9</v>
      </c>
      <c r="E852" s="17">
        <f t="shared" si="38"/>
        <v>8168.9</v>
      </c>
      <c r="F852" s="17">
        <f t="shared" si="39"/>
        <v>2411600</v>
      </c>
      <c r="G852" s="17">
        <f t="shared" si="40"/>
        <v>2980300</v>
      </c>
      <c r="I852" s="19" t="s">
        <v>44</v>
      </c>
      <c r="J852" s="19" t="s">
        <v>54</v>
      </c>
      <c r="K852" s="19">
        <v>9</v>
      </c>
      <c r="L852" s="17">
        <f t="shared" si="41"/>
        <v>1654.6</v>
      </c>
      <c r="M852" s="17">
        <f t="shared" si="42"/>
        <v>68525</v>
      </c>
      <c r="N852" s="17">
        <f t="shared" si="43"/>
        <v>48258</v>
      </c>
      <c r="P852" s="19" t="s">
        <v>46</v>
      </c>
      <c r="Q852" s="19" t="s">
        <v>54</v>
      </c>
      <c r="R852" s="19">
        <v>9</v>
      </c>
      <c r="S852" s="17">
        <f t="shared" si="44"/>
        <v>336.62</v>
      </c>
      <c r="T852" s="17">
        <f t="shared" si="45"/>
        <v>67882</v>
      </c>
      <c r="U852" s="17">
        <f t="shared" si="46"/>
        <v>56785</v>
      </c>
      <c r="W852" s="19" t="s">
        <v>45</v>
      </c>
      <c r="X852" s="19" t="s">
        <v>54</v>
      </c>
      <c r="Y852" s="19">
        <v>9</v>
      </c>
      <c r="Z852" s="17">
        <f t="shared" si="47"/>
        <v>816.33</v>
      </c>
      <c r="AA852" s="17">
        <f t="shared" si="48"/>
        <v>284760</v>
      </c>
      <c r="AB852" s="17">
        <f t="shared" si="49"/>
        <v>643090</v>
      </c>
    </row>
    <row r="853" spans="2:28" x14ac:dyDescent="0.3">
      <c r="B853" s="19" t="s">
        <v>42</v>
      </c>
      <c r="C853" s="19" t="s">
        <v>54</v>
      </c>
      <c r="D853" s="19">
        <v>10</v>
      </c>
      <c r="E853" s="17">
        <f t="shared" si="38"/>
        <v>0</v>
      </c>
      <c r="F853" s="17">
        <f t="shared" si="39"/>
        <v>0</v>
      </c>
      <c r="G853" s="17">
        <f t="shared" si="40"/>
        <v>0</v>
      </c>
      <c r="I853" s="19" t="s">
        <v>44</v>
      </c>
      <c r="J853" s="19" t="s">
        <v>54</v>
      </c>
      <c r="K853" s="19">
        <v>10</v>
      </c>
      <c r="L853" s="17">
        <f t="shared" si="41"/>
        <v>2506.5</v>
      </c>
      <c r="M853" s="17">
        <f t="shared" si="42"/>
        <v>99958</v>
      </c>
      <c r="N853" s="17">
        <f t="shared" si="43"/>
        <v>73102</v>
      </c>
      <c r="P853" s="19" t="s">
        <v>46</v>
      </c>
      <c r="Q853" s="19" t="s">
        <v>54</v>
      </c>
      <c r="R853" s="19">
        <v>10</v>
      </c>
      <c r="S853" s="17">
        <f t="shared" si="44"/>
        <v>370.07</v>
      </c>
      <c r="T853" s="17">
        <f t="shared" si="45"/>
        <v>79244</v>
      </c>
      <c r="U853" s="17">
        <f t="shared" si="46"/>
        <v>66985</v>
      </c>
      <c r="W853" s="19" t="s">
        <v>45</v>
      </c>
      <c r="X853" s="19" t="s">
        <v>54</v>
      </c>
      <c r="Y853" s="19">
        <v>10</v>
      </c>
      <c r="Z853" s="17">
        <f t="shared" si="47"/>
        <v>1261.0999999999999</v>
      </c>
      <c r="AA853" s="17">
        <f t="shared" si="48"/>
        <v>439910</v>
      </c>
      <c r="AB853" s="17">
        <f t="shared" si="49"/>
        <v>993470</v>
      </c>
    </row>
    <row r="854" spans="2:28" x14ac:dyDescent="0.3">
      <c r="B854" s="19" t="s">
        <v>42</v>
      </c>
      <c r="C854" s="19" t="s">
        <v>54</v>
      </c>
      <c r="D854" s="19">
        <v>11</v>
      </c>
      <c r="E854" s="17">
        <f t="shared" si="38"/>
        <v>1305.0999999999999</v>
      </c>
      <c r="F854" s="17">
        <f t="shared" si="39"/>
        <v>400780</v>
      </c>
      <c r="G854" s="17">
        <f t="shared" si="40"/>
        <v>834190</v>
      </c>
      <c r="I854" s="19" t="s">
        <v>44</v>
      </c>
      <c r="J854" s="19" t="s">
        <v>54</v>
      </c>
      <c r="K854" s="19">
        <v>11</v>
      </c>
      <c r="L854" s="17">
        <f t="shared" si="41"/>
        <v>3349.5</v>
      </c>
      <c r="M854" s="17">
        <f t="shared" si="42"/>
        <v>134590</v>
      </c>
      <c r="N854" s="17">
        <f t="shared" si="43"/>
        <v>97688</v>
      </c>
      <c r="P854" s="19" t="s">
        <v>46</v>
      </c>
      <c r="Q854" s="19" t="s">
        <v>54</v>
      </c>
      <c r="R854" s="19">
        <v>11</v>
      </c>
      <c r="S854" s="17">
        <f t="shared" si="44"/>
        <v>385.26</v>
      </c>
      <c r="T854" s="17">
        <f t="shared" si="45"/>
        <v>83625</v>
      </c>
      <c r="U854" s="17">
        <f t="shared" si="46"/>
        <v>70849</v>
      </c>
      <c r="W854" s="19" t="s">
        <v>45</v>
      </c>
      <c r="X854" s="19" t="s">
        <v>54</v>
      </c>
      <c r="Y854" s="19">
        <v>11</v>
      </c>
      <c r="Z854" s="17">
        <f t="shared" si="47"/>
        <v>1176.5999999999999</v>
      </c>
      <c r="AA854" s="17">
        <f t="shared" si="48"/>
        <v>410450</v>
      </c>
      <c r="AB854" s="17">
        <f t="shared" si="49"/>
        <v>926940</v>
      </c>
    </row>
    <row r="855" spans="2:28" x14ac:dyDescent="0.3">
      <c r="B855" s="19" t="s">
        <v>42</v>
      </c>
      <c r="C855" s="19" t="s">
        <v>54</v>
      </c>
      <c r="D855" s="19">
        <v>12</v>
      </c>
      <c r="E855" s="17">
        <f t="shared" si="38"/>
        <v>5211.5</v>
      </c>
      <c r="F855" s="17">
        <f t="shared" si="39"/>
        <v>1263000</v>
      </c>
      <c r="G855" s="17">
        <f t="shared" si="40"/>
        <v>2354600</v>
      </c>
      <c r="I855" s="19" t="s">
        <v>44</v>
      </c>
      <c r="J855" s="19" t="s">
        <v>54</v>
      </c>
      <c r="K855" s="19">
        <v>12</v>
      </c>
      <c r="L855" s="17">
        <f t="shared" si="41"/>
        <v>4273.2</v>
      </c>
      <c r="M855" s="17">
        <f t="shared" si="42"/>
        <v>169470</v>
      </c>
      <c r="N855" s="17">
        <f t="shared" si="43"/>
        <v>124620</v>
      </c>
      <c r="P855" s="19" t="s">
        <v>46</v>
      </c>
      <c r="Q855" s="19" t="s">
        <v>54</v>
      </c>
      <c r="R855" s="19">
        <v>12</v>
      </c>
      <c r="S855" s="17">
        <f t="shared" si="44"/>
        <v>412.55</v>
      </c>
      <c r="T855" s="17">
        <f t="shared" si="45"/>
        <v>88911</v>
      </c>
      <c r="U855" s="17">
        <f t="shared" si="46"/>
        <v>75237</v>
      </c>
      <c r="W855" s="19" t="s">
        <v>45</v>
      </c>
      <c r="X855" s="19" t="s">
        <v>54</v>
      </c>
      <c r="Y855" s="19">
        <v>12</v>
      </c>
      <c r="Z855" s="17">
        <f t="shared" si="47"/>
        <v>1643.9</v>
      </c>
      <c r="AA855" s="17">
        <f t="shared" si="48"/>
        <v>573450</v>
      </c>
      <c r="AB855" s="17">
        <f t="shared" si="49"/>
        <v>1295100</v>
      </c>
    </row>
    <row r="856" spans="2:28" x14ac:dyDescent="0.3">
      <c r="B856" s="19" t="s">
        <v>42</v>
      </c>
      <c r="C856" s="19" t="s">
        <v>54</v>
      </c>
      <c r="D856" s="19">
        <v>13</v>
      </c>
      <c r="E856" s="17">
        <f t="shared" si="38"/>
        <v>7610.9</v>
      </c>
      <c r="F856" s="17">
        <f t="shared" si="39"/>
        <v>1235300</v>
      </c>
      <c r="G856" s="17">
        <f t="shared" si="40"/>
        <v>1967200</v>
      </c>
      <c r="I856" s="19" t="s">
        <v>44</v>
      </c>
      <c r="J856" s="19" t="s">
        <v>54</v>
      </c>
      <c r="K856" s="19">
        <v>13</v>
      </c>
      <c r="L856" s="17">
        <f t="shared" si="41"/>
        <v>4793.3999999999996</v>
      </c>
      <c r="M856" s="17">
        <f t="shared" si="42"/>
        <v>188020</v>
      </c>
      <c r="N856" s="17">
        <f t="shared" si="43"/>
        <v>139790</v>
      </c>
      <c r="P856" s="19" t="s">
        <v>46</v>
      </c>
      <c r="Q856" s="19" t="s">
        <v>54</v>
      </c>
      <c r="R856" s="19">
        <v>13</v>
      </c>
      <c r="S856" s="17">
        <f t="shared" si="44"/>
        <v>394.4</v>
      </c>
      <c r="T856" s="17">
        <f t="shared" si="45"/>
        <v>87555</v>
      </c>
      <c r="U856" s="17">
        <f t="shared" si="46"/>
        <v>74450</v>
      </c>
      <c r="W856" s="19" t="s">
        <v>45</v>
      </c>
      <c r="X856" s="19" t="s">
        <v>54</v>
      </c>
      <c r="Y856" s="19">
        <v>13</v>
      </c>
      <c r="Z856" s="17">
        <f t="shared" si="47"/>
        <v>2071.8000000000002</v>
      </c>
      <c r="AA856" s="17">
        <f t="shared" si="48"/>
        <v>722700</v>
      </c>
      <c r="AB856" s="17">
        <f t="shared" si="49"/>
        <v>1632100</v>
      </c>
    </row>
    <row r="857" spans="2:28" x14ac:dyDescent="0.3">
      <c r="B857" s="19" t="s">
        <v>42</v>
      </c>
      <c r="C857" s="19" t="s">
        <v>54</v>
      </c>
      <c r="D857" s="19">
        <v>14</v>
      </c>
      <c r="E857" s="17">
        <f t="shared" si="38"/>
        <v>6705.4</v>
      </c>
      <c r="F857" s="17">
        <f t="shared" si="39"/>
        <v>915230</v>
      </c>
      <c r="G857" s="17">
        <f t="shared" si="40"/>
        <v>1618000</v>
      </c>
      <c r="I857" s="19" t="s">
        <v>44</v>
      </c>
      <c r="J857" s="19" t="s">
        <v>54</v>
      </c>
      <c r="K857" s="19">
        <v>14</v>
      </c>
      <c r="L857" s="17">
        <f t="shared" si="41"/>
        <v>5026.5</v>
      </c>
      <c r="M857" s="17">
        <f t="shared" si="42"/>
        <v>196790</v>
      </c>
      <c r="N857" s="17">
        <f t="shared" si="43"/>
        <v>146590</v>
      </c>
      <c r="P857" s="19" t="s">
        <v>46</v>
      </c>
      <c r="Q857" s="19" t="s">
        <v>54</v>
      </c>
      <c r="R857" s="19">
        <v>14</v>
      </c>
      <c r="S857" s="17">
        <f t="shared" si="44"/>
        <v>406.5</v>
      </c>
      <c r="T857" s="17">
        <f t="shared" si="45"/>
        <v>88459</v>
      </c>
      <c r="U857" s="17">
        <f t="shared" si="46"/>
        <v>74975</v>
      </c>
      <c r="W857" s="19" t="s">
        <v>45</v>
      </c>
      <c r="X857" s="19" t="s">
        <v>54</v>
      </c>
      <c r="Y857" s="19">
        <v>14</v>
      </c>
      <c r="Z857" s="17">
        <f t="shared" si="47"/>
        <v>1925.4</v>
      </c>
      <c r="AA857" s="17">
        <f t="shared" si="48"/>
        <v>671640</v>
      </c>
      <c r="AB857" s="17">
        <f t="shared" si="49"/>
        <v>1516800</v>
      </c>
    </row>
    <row r="858" spans="2:28" x14ac:dyDescent="0.3">
      <c r="B858" s="19" t="s">
        <v>42</v>
      </c>
      <c r="C858" s="19" t="s">
        <v>54</v>
      </c>
      <c r="D858" s="19">
        <v>15</v>
      </c>
      <c r="E858" s="17">
        <f t="shared" si="38"/>
        <v>5245.6</v>
      </c>
      <c r="F858" s="17">
        <f t="shared" si="39"/>
        <v>759820</v>
      </c>
      <c r="G858" s="17">
        <f t="shared" si="40"/>
        <v>1195300</v>
      </c>
      <c r="I858" s="19" t="s">
        <v>44</v>
      </c>
      <c r="J858" s="19" t="s">
        <v>54</v>
      </c>
      <c r="K858" s="19">
        <v>15</v>
      </c>
      <c r="L858" s="17">
        <f t="shared" si="41"/>
        <v>4932.3999999999996</v>
      </c>
      <c r="M858" s="17">
        <f t="shared" si="42"/>
        <v>191090</v>
      </c>
      <c r="N858" s="17">
        <f t="shared" si="43"/>
        <v>143840</v>
      </c>
      <c r="P858" s="19" t="s">
        <v>46</v>
      </c>
      <c r="Q858" s="19" t="s">
        <v>54</v>
      </c>
      <c r="R858" s="19">
        <v>15</v>
      </c>
      <c r="S858" s="17">
        <f t="shared" si="44"/>
        <v>415.6</v>
      </c>
      <c r="T858" s="17">
        <f t="shared" si="45"/>
        <v>90631</v>
      </c>
      <c r="U858" s="17">
        <f t="shared" si="46"/>
        <v>76842</v>
      </c>
      <c r="W858" s="19" t="s">
        <v>45</v>
      </c>
      <c r="X858" s="19" t="s">
        <v>54</v>
      </c>
      <c r="Y858" s="19">
        <v>15</v>
      </c>
      <c r="Z858" s="17">
        <f t="shared" si="47"/>
        <v>2094.3000000000002</v>
      </c>
      <c r="AA858" s="17">
        <f t="shared" si="48"/>
        <v>730560</v>
      </c>
      <c r="AB858" s="17">
        <f t="shared" si="49"/>
        <v>1649900</v>
      </c>
    </row>
    <row r="859" spans="2:28" x14ac:dyDescent="0.3">
      <c r="B859" s="19" t="s">
        <v>42</v>
      </c>
      <c r="C859" s="19" t="s">
        <v>54</v>
      </c>
      <c r="D859" s="19">
        <v>16</v>
      </c>
      <c r="E859" s="17">
        <f t="shared" si="38"/>
        <v>4359.3</v>
      </c>
      <c r="F859" s="17">
        <f t="shared" si="39"/>
        <v>627340</v>
      </c>
      <c r="G859" s="17">
        <f t="shared" si="40"/>
        <v>1139600</v>
      </c>
      <c r="I859" s="19" t="s">
        <v>44</v>
      </c>
      <c r="J859" s="19" t="s">
        <v>54</v>
      </c>
      <c r="K859" s="19">
        <v>16</v>
      </c>
      <c r="L859" s="17">
        <f t="shared" si="41"/>
        <v>4546.7</v>
      </c>
      <c r="M859" s="17">
        <f t="shared" si="42"/>
        <v>175980</v>
      </c>
      <c r="N859" s="17">
        <f t="shared" si="43"/>
        <v>132600</v>
      </c>
      <c r="P859" s="19" t="s">
        <v>46</v>
      </c>
      <c r="Q859" s="19" t="s">
        <v>54</v>
      </c>
      <c r="R859" s="19">
        <v>16</v>
      </c>
      <c r="S859" s="17">
        <f t="shared" si="44"/>
        <v>397.43</v>
      </c>
      <c r="T859" s="17">
        <f t="shared" si="45"/>
        <v>88220</v>
      </c>
      <c r="U859" s="17">
        <f t="shared" si="46"/>
        <v>75015</v>
      </c>
      <c r="W859" s="19" t="s">
        <v>45</v>
      </c>
      <c r="X859" s="19" t="s">
        <v>54</v>
      </c>
      <c r="Y859" s="19">
        <v>16</v>
      </c>
      <c r="Z859" s="17">
        <f t="shared" si="47"/>
        <v>2156.1999999999998</v>
      </c>
      <c r="AA859" s="17">
        <f t="shared" si="48"/>
        <v>752160</v>
      </c>
      <c r="AB859" s="17">
        <f t="shared" si="49"/>
        <v>1698700</v>
      </c>
    </row>
    <row r="860" spans="2:28" x14ac:dyDescent="0.3">
      <c r="B860" s="19" t="s">
        <v>42</v>
      </c>
      <c r="C860" s="19" t="s">
        <v>54</v>
      </c>
      <c r="D860" s="19">
        <v>17</v>
      </c>
      <c r="E860" s="17">
        <f t="shared" si="38"/>
        <v>3772.6</v>
      </c>
      <c r="F860" s="17">
        <f t="shared" si="39"/>
        <v>581590</v>
      </c>
      <c r="G860" s="17">
        <f t="shared" si="40"/>
        <v>918600</v>
      </c>
      <c r="I860" s="19" t="s">
        <v>44</v>
      </c>
      <c r="J860" s="19" t="s">
        <v>54</v>
      </c>
      <c r="K860" s="19">
        <v>17</v>
      </c>
      <c r="L860" s="17">
        <f t="shared" si="41"/>
        <v>4022.1</v>
      </c>
      <c r="M860" s="17">
        <f t="shared" si="42"/>
        <v>154570</v>
      </c>
      <c r="N860" s="17">
        <f t="shared" si="43"/>
        <v>117300</v>
      </c>
      <c r="P860" s="19" t="s">
        <v>46</v>
      </c>
      <c r="Q860" s="19" t="s">
        <v>54</v>
      </c>
      <c r="R860" s="19">
        <v>17</v>
      </c>
      <c r="S860" s="17">
        <f t="shared" si="44"/>
        <v>351.95</v>
      </c>
      <c r="T860" s="17">
        <f t="shared" si="45"/>
        <v>79822</v>
      </c>
      <c r="U860" s="17">
        <f t="shared" si="46"/>
        <v>68105</v>
      </c>
      <c r="W860" s="19" t="s">
        <v>45</v>
      </c>
      <c r="X860" s="19" t="s">
        <v>54</v>
      </c>
      <c r="Y860" s="19">
        <v>17</v>
      </c>
      <c r="Z860" s="17">
        <f t="shared" si="47"/>
        <v>2161.9</v>
      </c>
      <c r="AA860" s="17">
        <f t="shared" si="48"/>
        <v>754130</v>
      </c>
      <c r="AB860" s="17">
        <f t="shared" si="49"/>
        <v>1703100</v>
      </c>
    </row>
    <row r="861" spans="2:28" x14ac:dyDescent="0.3">
      <c r="B861" s="19" t="s">
        <v>42</v>
      </c>
      <c r="C861" s="19" t="s">
        <v>54</v>
      </c>
      <c r="D861" s="19">
        <v>18</v>
      </c>
      <c r="E861" s="17">
        <f t="shared" si="38"/>
        <v>5358.7</v>
      </c>
      <c r="F861" s="17">
        <f t="shared" si="39"/>
        <v>1104900</v>
      </c>
      <c r="G861" s="17">
        <f t="shared" si="40"/>
        <v>2171800</v>
      </c>
      <c r="I861" s="19" t="s">
        <v>44</v>
      </c>
      <c r="J861" s="19" t="s">
        <v>54</v>
      </c>
      <c r="K861" s="19">
        <v>18</v>
      </c>
      <c r="L861" s="17">
        <f t="shared" si="41"/>
        <v>3291.2</v>
      </c>
      <c r="M861" s="17">
        <f t="shared" si="42"/>
        <v>125510</v>
      </c>
      <c r="N861" s="17">
        <f t="shared" si="43"/>
        <v>95981</v>
      </c>
      <c r="P861" s="19" t="s">
        <v>46</v>
      </c>
      <c r="Q861" s="19" t="s">
        <v>54</v>
      </c>
      <c r="R861" s="19">
        <v>18</v>
      </c>
      <c r="S861" s="17">
        <f t="shared" si="44"/>
        <v>349.81</v>
      </c>
      <c r="T861" s="17">
        <f t="shared" si="45"/>
        <v>76846</v>
      </c>
      <c r="U861" s="17">
        <f t="shared" si="46"/>
        <v>65233</v>
      </c>
      <c r="W861" s="19" t="s">
        <v>45</v>
      </c>
      <c r="X861" s="19" t="s">
        <v>54</v>
      </c>
      <c r="Y861" s="19">
        <v>18</v>
      </c>
      <c r="Z861" s="17">
        <f t="shared" si="47"/>
        <v>2060.5</v>
      </c>
      <c r="AA861" s="17">
        <f t="shared" si="48"/>
        <v>718780</v>
      </c>
      <c r="AB861" s="17">
        <f t="shared" si="49"/>
        <v>1623300</v>
      </c>
    </row>
    <row r="862" spans="2:28" x14ac:dyDescent="0.3">
      <c r="B862" s="19" t="s">
        <v>42</v>
      </c>
      <c r="C862" s="19" t="s">
        <v>54</v>
      </c>
      <c r="D862" s="19">
        <v>19</v>
      </c>
      <c r="E862" s="17">
        <f t="shared" si="38"/>
        <v>12377</v>
      </c>
      <c r="F862" s="17">
        <f t="shared" si="39"/>
        <v>2833200</v>
      </c>
      <c r="G862" s="17">
        <f t="shared" si="40"/>
        <v>5246700</v>
      </c>
      <c r="I862" s="19" t="s">
        <v>44</v>
      </c>
      <c r="J862" s="19" t="s">
        <v>54</v>
      </c>
      <c r="K862" s="19">
        <v>19</v>
      </c>
      <c r="L862" s="17">
        <f t="shared" si="41"/>
        <v>2672.4</v>
      </c>
      <c r="M862" s="17">
        <f t="shared" si="42"/>
        <v>102720</v>
      </c>
      <c r="N862" s="17">
        <f t="shared" si="43"/>
        <v>77936</v>
      </c>
      <c r="P862" s="19" t="s">
        <v>46</v>
      </c>
      <c r="Q862" s="19" t="s">
        <v>54</v>
      </c>
      <c r="R862" s="19">
        <v>19</v>
      </c>
      <c r="S862" s="17">
        <f t="shared" si="44"/>
        <v>277.08</v>
      </c>
      <c r="T862" s="17">
        <f t="shared" si="45"/>
        <v>64974</v>
      </c>
      <c r="U862" s="17">
        <f t="shared" si="46"/>
        <v>55722</v>
      </c>
      <c r="W862" s="19" t="s">
        <v>45</v>
      </c>
      <c r="X862" s="19" t="s">
        <v>54</v>
      </c>
      <c r="Y862" s="19">
        <v>19</v>
      </c>
      <c r="Z862" s="17">
        <f t="shared" si="47"/>
        <v>1846.6</v>
      </c>
      <c r="AA862" s="17">
        <f t="shared" si="48"/>
        <v>644150</v>
      </c>
      <c r="AB862" s="17">
        <f t="shared" si="49"/>
        <v>1454700</v>
      </c>
    </row>
    <row r="863" spans="2:28" x14ac:dyDescent="0.3">
      <c r="B863" s="19" t="s">
        <v>42</v>
      </c>
      <c r="C863" s="19" t="s">
        <v>54</v>
      </c>
      <c r="D863" s="19">
        <v>20</v>
      </c>
      <c r="E863" s="17">
        <f t="shared" si="38"/>
        <v>21649</v>
      </c>
      <c r="F863" s="17">
        <f t="shared" si="39"/>
        <v>4163700</v>
      </c>
      <c r="G863" s="17">
        <f t="shared" si="40"/>
        <v>7339400</v>
      </c>
      <c r="I863" s="19" t="s">
        <v>44</v>
      </c>
      <c r="J863" s="19" t="s">
        <v>54</v>
      </c>
      <c r="K863" s="19">
        <v>20</v>
      </c>
      <c r="L863" s="17">
        <f t="shared" si="41"/>
        <v>2116.4</v>
      </c>
      <c r="M863" s="17">
        <f t="shared" si="42"/>
        <v>80123</v>
      </c>
      <c r="N863" s="17">
        <f t="shared" si="43"/>
        <v>61720</v>
      </c>
      <c r="P863" s="19" t="s">
        <v>46</v>
      </c>
      <c r="Q863" s="19" t="s">
        <v>54</v>
      </c>
      <c r="R863" s="19">
        <v>20</v>
      </c>
      <c r="S863" s="17">
        <f t="shared" si="44"/>
        <v>180.03</v>
      </c>
      <c r="T863" s="17">
        <f t="shared" si="45"/>
        <v>45087</v>
      </c>
      <c r="U863" s="17">
        <f t="shared" si="46"/>
        <v>39039</v>
      </c>
      <c r="W863" s="19" t="s">
        <v>45</v>
      </c>
      <c r="X863" s="19" t="s">
        <v>54</v>
      </c>
      <c r="Y863" s="19">
        <v>20</v>
      </c>
      <c r="Z863" s="17">
        <f t="shared" si="47"/>
        <v>1734</v>
      </c>
      <c r="AA863" s="17">
        <f t="shared" si="48"/>
        <v>604870</v>
      </c>
      <c r="AB863" s="17">
        <f t="shared" si="49"/>
        <v>1366000</v>
      </c>
    </row>
    <row r="864" spans="2:28" x14ac:dyDescent="0.3">
      <c r="B864" s="19" t="s">
        <v>42</v>
      </c>
      <c r="C864" s="19" t="s">
        <v>54</v>
      </c>
      <c r="D864" s="19">
        <v>21</v>
      </c>
      <c r="E864" s="17">
        <f t="shared" si="38"/>
        <v>27058</v>
      </c>
      <c r="F864" s="17">
        <f t="shared" si="39"/>
        <v>4572800</v>
      </c>
      <c r="G864" s="17">
        <f t="shared" si="40"/>
        <v>7893200</v>
      </c>
      <c r="I864" s="19" t="s">
        <v>44</v>
      </c>
      <c r="J864" s="19" t="s">
        <v>54</v>
      </c>
      <c r="K864" s="19">
        <v>21</v>
      </c>
      <c r="L864" s="17">
        <f t="shared" si="41"/>
        <v>1645.6</v>
      </c>
      <c r="M864" s="17">
        <f t="shared" si="42"/>
        <v>63270</v>
      </c>
      <c r="N864" s="17">
        <f t="shared" si="43"/>
        <v>47991</v>
      </c>
      <c r="P864" s="19" t="s">
        <v>46</v>
      </c>
      <c r="Q864" s="19" t="s">
        <v>54</v>
      </c>
      <c r="R864" s="19">
        <v>21</v>
      </c>
      <c r="S864" s="17">
        <f t="shared" si="44"/>
        <v>131.43</v>
      </c>
      <c r="T864" s="17">
        <f t="shared" si="45"/>
        <v>31629</v>
      </c>
      <c r="U864" s="17">
        <f t="shared" si="46"/>
        <v>27230</v>
      </c>
      <c r="W864" s="19" t="s">
        <v>45</v>
      </c>
      <c r="X864" s="19" t="s">
        <v>54</v>
      </c>
      <c r="Y864" s="19">
        <v>21</v>
      </c>
      <c r="Z864" s="17">
        <f t="shared" si="47"/>
        <v>1576.4</v>
      </c>
      <c r="AA864" s="17">
        <f t="shared" si="48"/>
        <v>549880</v>
      </c>
      <c r="AB864" s="17">
        <f t="shared" si="49"/>
        <v>1241800</v>
      </c>
    </row>
    <row r="865" spans="2:28" x14ac:dyDescent="0.3">
      <c r="B865" s="19" t="s">
        <v>42</v>
      </c>
      <c r="C865" s="19" t="s">
        <v>54</v>
      </c>
      <c r="D865" s="19">
        <v>22</v>
      </c>
      <c r="E865" s="17">
        <f t="shared" si="38"/>
        <v>30464</v>
      </c>
      <c r="F865" s="17">
        <f t="shared" si="39"/>
        <v>5188400</v>
      </c>
      <c r="G865" s="17">
        <f t="shared" si="40"/>
        <v>9142300</v>
      </c>
      <c r="I865" s="19" t="s">
        <v>44</v>
      </c>
      <c r="J865" s="19" t="s">
        <v>54</v>
      </c>
      <c r="K865" s="19">
        <v>22</v>
      </c>
      <c r="L865" s="17">
        <f t="shared" si="41"/>
        <v>1309.3</v>
      </c>
      <c r="M865" s="17">
        <f t="shared" si="42"/>
        <v>49601</v>
      </c>
      <c r="N865" s="17">
        <f t="shared" si="43"/>
        <v>38183</v>
      </c>
      <c r="P865" s="19" t="s">
        <v>46</v>
      </c>
      <c r="Q865" s="19" t="s">
        <v>54</v>
      </c>
      <c r="R865" s="19">
        <v>22</v>
      </c>
      <c r="S865" s="17">
        <f t="shared" si="44"/>
        <v>95.016999999999996</v>
      </c>
      <c r="T865" s="17">
        <f t="shared" si="45"/>
        <v>22941</v>
      </c>
      <c r="U865" s="17">
        <f t="shared" si="46"/>
        <v>19760</v>
      </c>
      <c r="W865" s="19" t="s">
        <v>45</v>
      </c>
      <c r="X865" s="19" t="s">
        <v>54</v>
      </c>
      <c r="Y865" s="19">
        <v>22</v>
      </c>
      <c r="Z865" s="17">
        <f t="shared" si="47"/>
        <v>1407.5</v>
      </c>
      <c r="AA865" s="17">
        <f t="shared" si="48"/>
        <v>490970</v>
      </c>
      <c r="AB865" s="17">
        <f t="shared" si="49"/>
        <v>1108800</v>
      </c>
    </row>
    <row r="866" spans="2:28" x14ac:dyDescent="0.3">
      <c r="B866" s="19" t="s">
        <v>42</v>
      </c>
      <c r="C866" s="19" t="s">
        <v>54</v>
      </c>
      <c r="D866" s="19">
        <v>23</v>
      </c>
      <c r="E866" s="17">
        <f t="shared" si="38"/>
        <v>36618</v>
      </c>
      <c r="F866" s="17">
        <f t="shared" si="39"/>
        <v>6537600</v>
      </c>
      <c r="G866" s="17">
        <f t="shared" si="40"/>
        <v>11546000</v>
      </c>
      <c r="I866" s="19" t="s">
        <v>44</v>
      </c>
      <c r="J866" s="19" t="s">
        <v>54</v>
      </c>
      <c r="K866" s="19">
        <v>23</v>
      </c>
      <c r="L866" s="17">
        <f t="shared" si="41"/>
        <v>914.73</v>
      </c>
      <c r="M866" s="17">
        <f t="shared" si="42"/>
        <v>34334</v>
      </c>
      <c r="N866" s="17">
        <f t="shared" si="43"/>
        <v>26675</v>
      </c>
      <c r="P866" s="19" t="s">
        <v>46</v>
      </c>
      <c r="Q866" s="19" t="s">
        <v>54</v>
      </c>
      <c r="R866" s="19">
        <v>23</v>
      </c>
      <c r="S866" s="17">
        <f t="shared" si="44"/>
        <v>70.733999999999995</v>
      </c>
      <c r="T866" s="17">
        <f t="shared" si="45"/>
        <v>16915</v>
      </c>
      <c r="U866" s="17">
        <f t="shared" si="46"/>
        <v>14549</v>
      </c>
      <c r="W866" s="19" t="s">
        <v>45</v>
      </c>
      <c r="X866" s="19" t="s">
        <v>54</v>
      </c>
      <c r="Y866" s="19">
        <v>23</v>
      </c>
      <c r="Z866" s="17">
        <f t="shared" si="47"/>
        <v>1120.3</v>
      </c>
      <c r="AA866" s="17">
        <f t="shared" si="48"/>
        <v>390810</v>
      </c>
      <c r="AB866" s="17">
        <f t="shared" si="49"/>
        <v>882590</v>
      </c>
    </row>
    <row r="867" spans="2:28" x14ac:dyDescent="0.3">
      <c r="B867" s="19" t="s">
        <v>42</v>
      </c>
      <c r="C867" s="19" t="s">
        <v>54</v>
      </c>
      <c r="D867" s="19">
        <v>24</v>
      </c>
      <c r="E867" s="17">
        <f t="shared" si="38"/>
        <v>46292</v>
      </c>
      <c r="F867" s="17">
        <f t="shared" si="39"/>
        <v>8314300</v>
      </c>
      <c r="G867" s="17">
        <f t="shared" si="40"/>
        <v>14704000</v>
      </c>
      <c r="I867" s="19" t="s">
        <v>44</v>
      </c>
      <c r="J867" s="19" t="s">
        <v>54</v>
      </c>
      <c r="K867" s="19">
        <v>24</v>
      </c>
      <c r="L867" s="17">
        <f t="shared" si="41"/>
        <v>623.27</v>
      </c>
      <c r="M867" s="17">
        <f t="shared" si="42"/>
        <v>23576</v>
      </c>
      <c r="N867" s="17">
        <f t="shared" si="43"/>
        <v>18176</v>
      </c>
      <c r="P867" s="19" t="s">
        <v>46</v>
      </c>
      <c r="Q867" s="19" t="s">
        <v>54</v>
      </c>
      <c r="R867" s="19">
        <v>24</v>
      </c>
      <c r="S867" s="17">
        <f t="shared" si="44"/>
        <v>7.7420000000000003E-2</v>
      </c>
      <c r="T867" s="17">
        <f t="shared" si="45"/>
        <v>4096.8</v>
      </c>
      <c r="U867" s="17">
        <f t="shared" si="46"/>
        <v>4041.3</v>
      </c>
      <c r="W867" s="19" t="s">
        <v>45</v>
      </c>
      <c r="X867" s="19" t="s">
        <v>54</v>
      </c>
      <c r="Y867" s="19">
        <v>24</v>
      </c>
      <c r="Z867" s="17">
        <f t="shared" si="47"/>
        <v>1244.2</v>
      </c>
      <c r="AA867" s="17">
        <f t="shared" si="48"/>
        <v>434020</v>
      </c>
      <c r="AB867" s="17">
        <f t="shared" si="49"/>
        <v>980160</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lc_EmailBCC xmlns="http://schemas.microsoft.com/sharepoint/v3" xsi:nil="true"/>
    <ieefa5c6211a4a5e9a507e1c1c1599ef xmlns="4c0c2be7-ed43-4e48-9c08-d257f64eaca3" xsi:nil="true"/>
    <m4e205a008724e269aef64ca7bdb5848 xmlns="4c0c2be7-ed43-4e48-9c08-d257f64eaca3" xsi:nil="true"/>
    <g727aac2e2204289aa2b5b6dcdadae03 xmlns="4c0c2be7-ed43-4e48-9c08-d257f64eaca3" xsi:nil="true"/>
    <IconOverlay xmlns="http://schemas.microsoft.com/sharepoint/v4" xsi:nil="true"/>
    <b9c42a306c8b47fcbaf8a41a71352f3a xmlns="4c0c2be7-ed43-4e48-9c08-d257f64eaca3" xsi:nil="true"/>
    <jc76c0d69b0a44309f7bb16407c92353 xmlns="4c0c2be7-ed43-4e48-9c08-d257f64eaca3" xsi:nil="true"/>
    <dlc_EmailReceivedUTC xmlns="http://schemas.microsoft.com/sharepoint/v3" xsi:nil="true"/>
    <dlc_EmailSentUTC xmlns="http://schemas.microsoft.com/sharepoint/v3" xsi:nil="true"/>
    <hb8bc0391a2e4089a24d47de9e4a6672 xmlns="4c0c2be7-ed43-4e48-9c08-d257f64eaca3" xsi:nil="true"/>
    <g3bf77b0a02d47ea8bec4fb357d1f3ee xmlns="4c0c2be7-ed43-4e48-9c08-d257f64eaca3" xsi:nil="true"/>
    <d3acaa1fb1fd45d69e6498ce1656c037 xmlns="4c0c2be7-ed43-4e48-9c08-d257f64eaca3" xsi:nil="true"/>
    <dlc_EmailSubject xmlns="http://schemas.microsoft.com/sharepoint/v3" xsi:nil="true"/>
    <HMT_DocumentTypeHTField0 xmlns="e711081e-5e13-4af3-b945-c5ad5a4a0785">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c235b5c2-f697-427b-a70a-43d69599f998</TermId>
        </TermInfo>
      </Terms>
    </HMT_DocumentTypeHTField0>
    <dlc_EmailTo xmlns="http://schemas.microsoft.com/sharepoint/v3" xsi:nil="true"/>
    <dlc_EmailFrom xmlns="http://schemas.microsoft.com/sharepoint/v3" xsi:nil="true"/>
    <dlc_EmailCC xmlns="http://schemas.microsoft.com/sharepoint/v3" xsi:nil="true"/>
    <TaxCatchAll xmlns="7ac75f04-8332-4849-a7c6-10bd8df37804">
      <Value>319</Value>
      <Value>313</Value>
      <Value>5</Value>
      <Value>4</Value>
      <Value>3</Value>
      <Value>2</Value>
      <Value>1</Value>
      <Value>517</Value>
    </TaxCatchAll>
    <b4fdd2ce4232490396aa344e31f74d8e xmlns="4c0c2be7-ed43-4e48-9c08-d257f64eaca3" xsi:nil="true"/>
    <dlc_EmailMailbox xmlns="http://schemas.microsoft.com/sharepoint/v3">
      <UserInfo>
        <DisplayName/>
        <AccountId xsi:nil="true"/>
        <AccountType/>
      </UserInfo>
    </dlc_EmailMailbox>
    <HMT_TeamHTField0 xmlns="e711081e-5e13-4af3-b945-c5ad5a4a0785">
      <Terms xmlns="http://schemas.microsoft.com/office/infopath/2007/PartnerControls">
        <TermInfo xmlns="http://schemas.microsoft.com/office/infopath/2007/PartnerControls">
          <TermName xmlns="http://schemas.microsoft.com/office/infopath/2007/PartnerControls">NICTeam</TermName>
          <TermId xmlns="http://schemas.microsoft.com/office/infopath/2007/PartnerControls">9b399fae-6714-4f60-913d-c470c9698865</TermId>
        </TermInfo>
      </Terms>
    </HMT_TeamHTField0>
    <HMT_GroupHTField0 xmlns="e711081e-5e13-4af3-b945-c5ad5a4a0785">
      <Terms xmlns="http://schemas.microsoft.com/office/infopath/2007/PartnerControls">
        <TermInfo xmlns="http://schemas.microsoft.com/office/infopath/2007/PartnerControls">
          <TermName xmlns="http://schemas.microsoft.com/office/infopath/2007/PartnerControls">NIC</TermName>
          <TermId xmlns="http://schemas.microsoft.com/office/infopath/2007/PartnerControls">0cc92277-be5c-411f-aac2-6a54f41a702c</TermId>
        </TermInfo>
      </Terms>
    </HMT_GroupHTField0>
    <HMT_CategoryHTField0 xmlns="e711081e-5e13-4af3-b945-c5ad5a4a0785">
      <Terms xmlns="http://schemas.microsoft.com/office/infopath/2007/PartnerControls">
        <TermInfo xmlns="http://schemas.microsoft.com/office/infopath/2007/PartnerControls">
          <TermName xmlns="http://schemas.microsoft.com/office/infopath/2007/PartnerControls">Policy Document Types</TermName>
          <TermId xmlns="http://schemas.microsoft.com/office/infopath/2007/PartnerControls">bd4325a7-7f6a-48f9-b0dc-cc3aef626e65</TermId>
        </TermInfo>
      </Terms>
    </HMT_CategoryHTField0>
    <HMT_ThemeHTField0 xmlns="e711081e-5e13-4af3-b945-c5ad5a4a0785">
      <Terms xmlns="http://schemas.microsoft.com/office/infopath/2007/PartnerControls">
        <TermInfo xmlns="http://schemas.microsoft.com/office/infopath/2007/PartnerControls">
          <TermName xmlns="http://schemas.microsoft.com/office/infopath/2007/PartnerControls">National Infrastructure Assessment</TermName>
          <TermId xmlns="http://schemas.microsoft.com/office/infopath/2007/PartnerControls">7a816b7b-4904-47b8-88e0-43c03b458ec9</TermId>
        </TermInfo>
      </Terms>
    </HMT_ThemeHTField0>
    <HMT_ClassificationHTField0 xmlns="e711081e-5e13-4af3-b945-c5ad5a4a078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0c3401bb-744b-4660-997f-fc50d910db48</TermId>
        </TermInfo>
      </Terms>
    </HMT_ClassificationHTField0>
    <_dlc_DocId xmlns="2e4aaef1-a7e7-4eac-bed7-f31ab1fb0f36">NICDOC-18-7283</_dlc_DocId>
    <_dlc_DocIdUrl xmlns="2e4aaef1-a7e7-4eac-bed7-f31ab1fb0f36">
      <Url>http://spnic.hmt.local/IS/_layouts/15/DocIdRedir.aspx?ID=NICDOC-18-7283</Url>
      <Description>NICDOC-18-7283</Description>
    </_dlc_DocIdUrl>
    <HMT_SubTopicHTField0 xmlns="e711081e-5e13-4af3-b945-c5ad5a4a0785">
      <Terms xmlns="http://schemas.microsoft.com/office/infopath/2007/PartnerControls">
        <TermInfo xmlns="http://schemas.microsoft.com/office/infopath/2007/PartnerControls">
          <TermName xmlns="http://schemas.microsoft.com/office/infopath/2007/PartnerControls">NIA Phase 2</TermName>
          <TermId xmlns="http://schemas.microsoft.com/office/infopath/2007/PartnerControls">e752bf76-0c32-457a-836b-42be99114733</TermId>
        </TermInfo>
      </Terms>
    </HMT_SubTopicHTField0>
    <HMT_TopicHTField0 xmlns="e711081e-5e13-4af3-b945-c5ad5a4a0785">
      <Terms xmlns="http://schemas.microsoft.com/office/infopath/2007/PartnerControls">
        <TermInfo xmlns="http://schemas.microsoft.com/office/infopath/2007/PartnerControls">
          <TermName xmlns="http://schemas.microsoft.com/office/infopath/2007/PartnerControls">5. Project Management</TermName>
          <TermId xmlns="http://schemas.microsoft.com/office/infopath/2007/PartnerControls">f9c9bb84-46f7-421e-9bee-42e9b2e1e191</TermId>
        </TermInfo>
      </Terms>
    </HMT_TopicHTField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HMT Document" ma:contentTypeID="0x010100672A3FCA98991645BE083C320B7539B70073E2331C55A74AA0969608FB8C0629F600E9CAF78E28CEC44CAB854BCB74E47B91" ma:contentTypeVersion="13" ma:contentTypeDescription="Create an HMT Document" ma:contentTypeScope="" ma:versionID="473a2ce5ba706ae0db673563a4362dd7">
  <xsd:schema xmlns:xsd="http://www.w3.org/2001/XMLSchema" xmlns:xs="http://www.w3.org/2001/XMLSchema" xmlns:p="http://schemas.microsoft.com/office/2006/metadata/properties" xmlns:ns1="http://schemas.microsoft.com/sharepoint/v3" xmlns:ns2="4c0c2be7-ed43-4e48-9c08-d257f64eaca3" xmlns:ns3="e711081e-5e13-4af3-b945-c5ad5a4a0785" xmlns:ns4="2e4aaef1-a7e7-4eac-bed7-f31ab1fb0f36" xmlns:ns5="7ac75f04-8332-4849-a7c6-10bd8df37804" xmlns:ns6="http://schemas.microsoft.com/sharepoint/v4" targetNamespace="http://schemas.microsoft.com/office/2006/metadata/properties" ma:root="true" ma:fieldsID="27a25b8590df112cdbde6fa57e705548" ns1:_="" ns2:_="" ns3:_="" ns4:_="" ns5:_="" ns6:_="">
    <xsd:import namespace="http://schemas.microsoft.com/sharepoint/v3"/>
    <xsd:import namespace="4c0c2be7-ed43-4e48-9c08-d257f64eaca3"/>
    <xsd:import namespace="e711081e-5e13-4af3-b945-c5ad5a4a0785"/>
    <xsd:import namespace="2e4aaef1-a7e7-4eac-bed7-f31ab1fb0f36"/>
    <xsd:import namespace="7ac75f04-8332-4849-a7c6-10bd8df37804"/>
    <xsd:import namespace="http://schemas.microsoft.com/sharepoint/v4"/>
    <xsd:element name="properties">
      <xsd:complexType>
        <xsd:sequence>
          <xsd:element name="documentManagement">
            <xsd:complexType>
              <xsd:all>
                <xsd:element ref="ns2:HMT_Record" minOccurs="0"/>
                <xsd:element ref="ns1:dlc_EmailSubject" minOccurs="0"/>
                <xsd:element ref="ns1:dlc_EmailMailbox" minOccurs="0"/>
                <xsd:element ref="ns1:dlc_EmailTo" minOccurs="0"/>
                <xsd:element ref="ns1:dlc_EmailFrom" minOccurs="0"/>
                <xsd:element ref="ns1:dlc_EmailCC" minOccurs="0"/>
                <xsd:element ref="ns1:dlc_EmailBCC" minOccurs="0"/>
                <xsd:element ref="ns1:dlc_EmailSentUTC" minOccurs="0"/>
                <xsd:element ref="ns1:dlc_EmailReceivedUTC" minOccurs="0"/>
                <xsd:element ref="ns3:HMT_DocumentTypeHTField0" minOccurs="0"/>
                <xsd:element ref="ns3:HMT_GroupHTField0" minOccurs="0"/>
                <xsd:element ref="ns3:HMT_TeamHTField0" minOccurs="0"/>
                <xsd:element ref="ns3:HMT_SubTeamHTField0" minOccurs="0"/>
                <xsd:element ref="ns3:HMT_CategoryHTField0" minOccurs="0"/>
                <xsd:element ref="ns3:HMT_ThemeHTField0" minOccurs="0"/>
                <xsd:element ref="ns3:HMT_TopicHTField0" minOccurs="0"/>
                <xsd:element ref="ns3:HMT_SubTopicHTField0" minOccurs="0"/>
                <xsd:element ref="ns3:HMT_ClassificationHTField0" minOccurs="0"/>
                <xsd:element ref="ns2:HMT_ClosedOn" minOccurs="0"/>
                <xsd:element ref="ns2:HMT_DeletedOn" minOccurs="0"/>
                <xsd:element ref="ns2:HMT_ArchivedOn" minOccurs="0"/>
                <xsd:element ref="ns2:HMT_LegacyItemID" minOccurs="0"/>
                <xsd:element ref="ns2:HMT_LegacyCreatedBy" minOccurs="0"/>
                <xsd:element ref="ns2:HMT_LegacyModifiedBy" minOccurs="0"/>
                <xsd:element ref="ns2:HMT_LegacyOrigSource" minOccurs="0"/>
                <xsd:element ref="ns2:HMT_LegacyExtRef" minOccurs="0"/>
                <xsd:element ref="ns2:HMT_LegacySensitive" minOccurs="0"/>
                <xsd:element ref="ns2:HMT_LegacyRecord" minOccurs="0"/>
                <xsd:element ref="ns2:HMT_Audit" minOccurs="0"/>
                <xsd:element ref="ns2:HMT_ClosedBy" minOccurs="0"/>
                <xsd:element ref="ns2:HMT_ArchivedBy" minOccurs="0"/>
                <xsd:element ref="ns2:HMT_ClosedArchive" minOccurs="0"/>
                <xsd:element ref="ns2:HMT_ClosedOnOrig" minOccurs="0"/>
                <xsd:element ref="ns2:HMT_ClosedbyOrig" minOccurs="0"/>
                <xsd:element ref="ns4:_dlc_DocId" minOccurs="0"/>
                <xsd:element ref="ns4:_dlc_DocIdUrl" minOccurs="0"/>
                <xsd:element ref="ns4:_dlc_DocIdPersistId" minOccurs="0"/>
                <xsd:element ref="ns5:TaxCatchAll" minOccurs="0"/>
                <xsd:element ref="ns2:m4e205a008724e269aef64ca7bdb5848" minOccurs="0"/>
                <xsd:element ref="ns2:g727aac2e2204289aa2b5b6dcdadae03" minOccurs="0"/>
                <xsd:element ref="ns2:ieefa5c6211a4a5e9a507e1c1c1599ef" minOccurs="0"/>
                <xsd:element ref="ns2:hb8bc0391a2e4089a24d47de9e4a6672" minOccurs="0"/>
                <xsd:element ref="ns2:g3bf77b0a02d47ea8bec4fb357d1f3ee" minOccurs="0"/>
                <xsd:element ref="ns2:b4fdd2ce4232490396aa344e31f74d8e" minOccurs="0"/>
                <xsd:element ref="ns2:jc76c0d69b0a44309f7bb16407c92353" minOccurs="0"/>
                <xsd:element ref="ns2:d3acaa1fb1fd45d69e6498ce1656c037" minOccurs="0"/>
                <xsd:element ref="ns2:b9c42a306c8b47fcbaf8a41a71352f3a"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lc_EmailSubject" ma:index="10" nillable="true" ma:displayName="Subject" ma:internalName="dlc_EmailSubject">
      <xsd:simpleType>
        <xsd:restriction base="dms:Text">
          <xsd:maxLength value="255"/>
        </xsd:restriction>
      </xsd:simpleType>
    </xsd:element>
    <xsd:element name="dlc_EmailMailbox" ma:index="11" nillable="true" ma:displayName="Submitter" ma:internalName="dlc_EmailMailbox">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lc_EmailTo" ma:index="12" nillable="true" ma:displayName="To" ma:internalName="dlc_EmailTo">
      <xsd:simpleType>
        <xsd:restriction base="dms:Text">
          <xsd:maxLength value="255"/>
        </xsd:restriction>
      </xsd:simpleType>
    </xsd:element>
    <xsd:element name="dlc_EmailFrom" ma:index="13" nillable="true" ma:displayName="From" ma:internalName="dlc_EmailFrom">
      <xsd:simpleType>
        <xsd:restriction base="dms:Text">
          <xsd:maxLength value="255"/>
        </xsd:restriction>
      </xsd:simpleType>
    </xsd:element>
    <xsd:element name="dlc_EmailCC" ma:index="14" nillable="true" ma:displayName="CC" ma:internalName="dlc_EmailCC" ma:readOnly="false">
      <xsd:simpleType>
        <xsd:restriction base="dms:Note">
          <xsd:maxLength value="1024"/>
        </xsd:restriction>
      </xsd:simpleType>
    </xsd:element>
    <xsd:element name="dlc_EmailBCC" ma:index="15" nillable="true" ma:displayName="BCC" ma:internalName="dlc_EmailBCC" ma:readOnly="false">
      <xsd:simpleType>
        <xsd:restriction base="dms:Note">
          <xsd:maxLength value="1024"/>
        </xsd:restriction>
      </xsd:simpleType>
    </xsd:element>
    <xsd:element name="dlc_EmailSentUTC" ma:index="16" nillable="true" ma:displayName="Date Sent" ma:internalName="dlc_EmailSentUTC">
      <xsd:simpleType>
        <xsd:restriction base="dms:DateTime"/>
      </xsd:simpleType>
    </xsd:element>
    <xsd:element name="dlc_EmailReceivedUTC" ma:index="17" nillable="true" ma:displayName="Date Received" ma:internalName="dlc_EmailReceivedUTC">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c0c2be7-ed43-4e48-9c08-d257f64eaca3" elementFormDefault="qualified">
    <xsd:import namespace="http://schemas.microsoft.com/office/2006/documentManagement/types"/>
    <xsd:import namespace="http://schemas.microsoft.com/office/infopath/2007/PartnerControls"/>
    <xsd:element name="HMT_Record" ma:index="9" nillable="true" ma:displayName="Record" ma:default="1" ma:description="Tick for important documents, eg decisions, long term value or evidence." ma:hidden="true" ma:internalName="HMT_Record" ma:readOnly="true">
      <xsd:simpleType>
        <xsd:restriction base="dms:Boolean"/>
      </xsd:simpleType>
    </xsd:element>
    <xsd:element name="HMT_ClosedOn" ma:index="35" nillable="true" ma:displayName="Closed On" ma:description="The date this item was closed on" ma:format="DateTime" ma:hidden="true" ma:internalName="HMT_ClosedOn" ma:readOnly="true">
      <xsd:simpleType>
        <xsd:restriction base="dms:DateTime"/>
      </xsd:simpleType>
    </xsd:element>
    <xsd:element name="HMT_DeletedOn" ma:index="36" nillable="true" ma:displayName="Deleted On" ma:description="The date this item was deleted on" ma:format="DateTime" ma:hidden="true" ma:internalName="HMT_DeletedOn" ma:readOnly="true">
      <xsd:simpleType>
        <xsd:restriction base="dms:DateTime"/>
      </xsd:simpleType>
    </xsd:element>
    <xsd:element name="HMT_ArchivedOn" ma:index="37" nillable="true" ma:displayName="Archived On" ma:description="The date this item was archived on" ma:format="DateTime" ma:hidden="true" ma:internalName="HMT_ArchivedOn" ma:readOnly="true">
      <xsd:simpleType>
        <xsd:restriction base="dms:DateTime"/>
      </xsd:simpleType>
    </xsd:element>
    <xsd:element name="HMT_LegacyItemID" ma:index="38" nillable="true" ma:displayName="Legacy Item ID" ma:hidden="true" ma:internalName="HMT_LegacyItemID" ma:readOnly="true">
      <xsd:simpleType>
        <xsd:restriction base="dms:Text"/>
      </xsd:simpleType>
    </xsd:element>
    <xsd:element name="HMT_LegacyCreatedBy" ma:index="39" nillable="true" ma:displayName="Legacy Created By" ma:hidden="true" ma:internalName="HMT_LegacyCreatedBy" ma:readOnly="true">
      <xsd:simpleType>
        <xsd:restriction base="dms:Text"/>
      </xsd:simpleType>
    </xsd:element>
    <xsd:element name="HMT_LegacyModifiedBy" ma:index="40" nillable="true" ma:displayName="Legacy Modified By" ma:hidden="true" ma:internalName="HMT_LegacyModifiedBy" ma:readOnly="true">
      <xsd:simpleType>
        <xsd:restriction base="dms:Text"/>
      </xsd:simpleType>
    </xsd:element>
    <xsd:element name="HMT_LegacyOrigSource" ma:index="41" nillable="true" ma:displayName="Original Source" ma:hidden="true" ma:internalName="HMT_LegacyOrigSource" ma:readOnly="true">
      <xsd:simpleType>
        <xsd:restriction base="dms:Text"/>
      </xsd:simpleType>
    </xsd:element>
    <xsd:element name="HMT_LegacyExtRef" ma:index="42" nillable="true" ma:displayName="External Reference" ma:hidden="true" ma:internalName="HMT_LegacyExtRef" ma:readOnly="true">
      <xsd:simpleType>
        <xsd:restriction base="dms:Text"/>
      </xsd:simpleType>
    </xsd:element>
    <xsd:element name="HMT_LegacySensitive" ma:index="43" nillable="true" ma:displayName="Sensitive Item" ma:default="0" ma:hidden="true" ma:internalName="HMT_LegacySensitive" ma:readOnly="true">
      <xsd:simpleType>
        <xsd:restriction base="dms:Boolean"/>
      </xsd:simpleType>
    </xsd:element>
    <xsd:element name="HMT_LegacyRecord" ma:index="44" nillable="true" ma:displayName="Legacy Record" ma:default="0" ma:hidden="true" ma:internalName="HMT_LegacyRecord" ma:readOnly="true">
      <xsd:simpleType>
        <xsd:restriction base="dms:Boolean"/>
      </xsd:simpleType>
    </xsd:element>
    <xsd:element name="HMT_Audit" ma:index="45" nillable="true" ma:displayName="Audit Log" ma:description="Audit Log" ma:internalName="HMT_Audit" ma:readOnly="true">
      <xsd:simpleType>
        <xsd:restriction base="dms:Note">
          <xsd:maxLength value="255"/>
        </xsd:restriction>
      </xsd:simpleType>
    </xsd:element>
    <xsd:element name="HMT_ClosedBy" ma:index="46" nillable="true" ma:displayName="Closed By" ma:description="Who closed this item" ma:hidden="true" ma:list="UserInfo" ma:internalName="HMT_Clos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ArchivedBy" ma:index="47" nillable="true" ma:displayName="Archived By" ma:description="Who archived this item" ma:hidden="true" ma:list="UserInfo" ma:internalName="HMT_Archi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ClosedArchive" ma:index="48" nillable="true" ma:displayName="Closed Archive" ma:default="0" ma:description="Item sent to closed archive" ma:hidden="true" ma:internalName="HMT_ClosedArchive" ma:readOnly="true">
      <xsd:simpleType>
        <xsd:restriction base="dms:Boolean"/>
      </xsd:simpleType>
    </xsd:element>
    <xsd:element name="HMT_ClosedOnOrig" ma:index="49" nillable="true" ma:displayName="Original Closed On" ma:description="The date this item was originally closed on" ma:format="DateTime" ma:hidden="true" ma:internalName="HMT_ClosedOnOrig" ma:readOnly="true">
      <xsd:simpleType>
        <xsd:restriction base="dms:DateTime"/>
      </xsd:simpleType>
    </xsd:element>
    <xsd:element name="HMT_ClosedbyOrig" ma:index="50" nillable="true" ma:displayName="Original Closed By" ma:description="Who originally closed this item" ma:hidden="true" ma:list="UserInfo" ma:internalName="HMT_ClosedbyOrig"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4e205a008724e269aef64ca7bdb5848" ma:index="55" nillable="true" ma:displayName="Document Type_0" ma:hidden="true" ma:internalName="m4e205a008724e269aef64ca7bdb5848">
      <xsd:simpleType>
        <xsd:restriction base="dms:Note"/>
      </xsd:simpleType>
    </xsd:element>
    <xsd:element name="g727aac2e2204289aa2b5b6dcdadae03" ma:index="56" nillable="true" ma:displayName="Group_0" ma:hidden="true" ma:internalName="g727aac2e2204289aa2b5b6dcdadae03">
      <xsd:simpleType>
        <xsd:restriction base="dms:Note"/>
      </xsd:simpleType>
    </xsd:element>
    <xsd:element name="ieefa5c6211a4a5e9a507e1c1c1599ef" ma:index="57" nillable="true" ma:displayName="Team_0" ma:hidden="true" ma:internalName="ieefa5c6211a4a5e9a507e1c1c1599ef">
      <xsd:simpleType>
        <xsd:restriction base="dms:Note"/>
      </xsd:simpleType>
    </xsd:element>
    <xsd:element name="hb8bc0391a2e4089a24d47de9e4a6672" ma:index="58" nillable="true" ma:displayName="Sub Team_0" ma:hidden="true" ma:internalName="hb8bc0391a2e4089a24d47de9e4a6672">
      <xsd:simpleType>
        <xsd:restriction base="dms:Note"/>
      </xsd:simpleType>
    </xsd:element>
    <xsd:element name="g3bf77b0a02d47ea8bec4fb357d1f3ee" ma:index="59" nillable="true" ma:displayName="Category_0" ma:hidden="true" ma:internalName="g3bf77b0a02d47ea8bec4fb357d1f3ee">
      <xsd:simpleType>
        <xsd:restriction base="dms:Note"/>
      </xsd:simpleType>
    </xsd:element>
    <xsd:element name="b4fdd2ce4232490396aa344e31f74d8e" ma:index="60" nillable="true" ma:displayName="Library_0" ma:hidden="true" ma:internalName="b4fdd2ce4232490396aa344e31f74d8e">
      <xsd:simpleType>
        <xsd:restriction base="dms:Note"/>
      </xsd:simpleType>
    </xsd:element>
    <xsd:element name="jc76c0d69b0a44309f7bb16407c92353" ma:index="61" nillable="true" ma:displayName="Topic_0" ma:hidden="true" ma:internalName="jc76c0d69b0a44309f7bb16407c92353">
      <xsd:simpleType>
        <xsd:restriction base="dms:Note"/>
      </xsd:simpleType>
    </xsd:element>
    <xsd:element name="d3acaa1fb1fd45d69e6498ce1656c037" ma:index="62" nillable="true" ma:displayName="Sub Topic_0" ma:hidden="true" ma:internalName="d3acaa1fb1fd45d69e6498ce1656c037">
      <xsd:simpleType>
        <xsd:restriction base="dms:Note"/>
      </xsd:simpleType>
    </xsd:element>
    <xsd:element name="b9c42a306c8b47fcbaf8a41a71352f3a" ma:index="63" nillable="true" ma:displayName="Classification_0" ma:hidden="true" ma:internalName="b9c42a306c8b47fcbaf8a41a71352f3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711081e-5e13-4af3-b945-c5ad5a4a0785" elementFormDefault="qualified">
    <xsd:import namespace="http://schemas.microsoft.com/office/2006/documentManagement/types"/>
    <xsd:import namespace="http://schemas.microsoft.com/office/infopath/2007/PartnerControls"/>
    <xsd:element name="HMT_DocumentTypeHTField0" ma:index="18" ma:taxonomy="true" ma:internalName="HMT_DocumentTypeHTField0" ma:taxonomyFieldName="HMT_DocumentType" ma:displayName="Document Type" ma:indexed="true" ma:default="5;#Other|c235b5c2-f697-427b-a70a-43d69599f998" ma:fieldId="{64e205a0-0872-4e26-9aef-64ca7bdb5848}" ma:sspId="eacbe5a3-01f8-4aa6-9f93-764bd56914ab" ma:termSetId="b6f1e53f-947f-4b4b-98bb-41ceeb10f910" ma:anchorId="bd4325a7-7f6a-48f9-b0dc-cc3aef626e65" ma:open="false" ma:isKeyword="false">
      <xsd:complexType>
        <xsd:sequence>
          <xsd:element ref="pc:Terms" minOccurs="0" maxOccurs="1"/>
        </xsd:sequence>
      </xsd:complexType>
    </xsd:element>
    <xsd:element name="HMT_GroupHTField0" ma:index="20" nillable="true" ma:taxonomy="true" ma:internalName="HMT_GroupHTField0" ma:taxonomyFieldName="HMT_Group" ma:displayName="Group" ma:indexed="true" ma:readOnly="true" ma:default="1;#NIC|0cc92277-be5c-411f-aac2-6a54f41a702c" ma:fieldId="{0727aac2-e220-4289-aa2b-5b6dcdadae03}" ma:sspId="eacbe5a3-01f8-4aa6-9f93-764bd56914ab" ma:termSetId="bfb00256-4f71-4b34-808b-e2a5e274e13b" ma:anchorId="00000000-0000-0000-0000-000000000000" ma:open="false" ma:isKeyword="false">
      <xsd:complexType>
        <xsd:sequence>
          <xsd:element ref="pc:Terms" minOccurs="0" maxOccurs="1"/>
        </xsd:sequence>
      </xsd:complexType>
    </xsd:element>
    <xsd:element name="HMT_TeamHTField0" ma:index="22" nillable="true" ma:taxonomy="true" ma:internalName="HMT_TeamHTField0" ma:taxonomyFieldName="HMT_Team" ma:displayName="Team" ma:indexed="true" ma:readOnly="true" ma:default="2;#NICTeam|9b399fae-6714-4f60-913d-c470c9698865" ma:fieldId="{2eefa5c6-211a-4a5e-9a50-7e1c1c1599ef}" ma:sspId="eacbe5a3-01f8-4aa6-9f93-764bd56914ab" ma:termSetId="bfb00256-4f71-4b34-808b-e2a5e274e13b" ma:anchorId="0cc92277-be5c-411f-aac2-6a54f41a702c" ma:open="false" ma:isKeyword="false">
      <xsd:complexType>
        <xsd:sequence>
          <xsd:element ref="pc:Terms" minOccurs="0" maxOccurs="1"/>
        </xsd:sequence>
      </xsd:complexType>
    </xsd:element>
    <xsd:element name="HMT_SubTeamHTField0" ma:index="24" nillable="true" ma:taxonomy="true" ma:internalName="HMT_SubTeamHTField0" ma:taxonomyFieldName="HMT_SubTeam" ma:displayName="Sub Team" ma:indexed="true" ma:readOnly="true" ma:fieldId="{1b8bc039-1a2e-4089-a24d-47de9e4a6672}" ma:sspId="eacbe5a3-01f8-4aa6-9f93-764bd56914ab" ma:termSetId="bfb00256-4f71-4b34-808b-e2a5e274e13b" ma:anchorId="0cc92277-be5c-411f-aac2-6a54f41a702c" ma:open="false" ma:isKeyword="false">
      <xsd:complexType>
        <xsd:sequence>
          <xsd:element ref="pc:Terms" minOccurs="0" maxOccurs="1"/>
        </xsd:sequence>
      </xsd:complexType>
    </xsd:element>
    <xsd:element name="HMT_CategoryHTField0" ma:index="26" nillable="true" ma:taxonomy="true" ma:internalName="HMT_CategoryHTField0" ma:taxonomyFieldName="HMT_Category" ma:displayName="Category" ma:indexed="true" ma:readOnly="true" ma:default="4;#Policy Document Types|bd4325a7-7f6a-48f9-b0dc-cc3aef626e65" ma:fieldId="{03bf77b0-a02d-47ea-8bec-4fb357d1f3ee}" ma:sspId="eacbe5a3-01f8-4aa6-9f93-764bd56914ab" ma:termSetId="b6f1e53f-947f-4b4b-98bb-41ceeb10f910" ma:anchorId="00000000-0000-0000-0000-000000000000" ma:open="false" ma:isKeyword="false">
      <xsd:complexType>
        <xsd:sequence>
          <xsd:element ref="pc:Terms" minOccurs="0" maxOccurs="1"/>
        </xsd:sequence>
      </xsd:complexType>
    </xsd:element>
    <xsd:element name="HMT_ThemeHTField0" ma:index="28" nillable="true" ma:taxonomy="true" ma:internalName="HMT_ThemeHTField0" ma:taxonomyFieldName="HMT_Theme" ma:displayName="Library" ma:indexed="true" ma:readOnly="true" ma:default="313;#National Infrastructure Assessment|7a816b7b-4904-47b8-88e0-43c03b458ec9" ma:fieldId="{b4fdd2ce-4232-4903-96aa-344e31f74d8e}" ma:sspId="eacbe5a3-01f8-4aa6-9f93-764bd56914ab" ma:termSetId="f04d7372-8861-4d3d-b666-bc01734c4cff" ma:anchorId="00000000-0000-0000-0000-000000000000" ma:open="false" ma:isKeyword="false">
      <xsd:complexType>
        <xsd:sequence>
          <xsd:element ref="pc:Terms" minOccurs="0" maxOccurs="1"/>
        </xsd:sequence>
      </xsd:complexType>
    </xsd:element>
    <xsd:element name="HMT_TopicHTField0" ma:index="30" nillable="true" ma:taxonomy="true" ma:internalName="HMT_TopicHTField0" ma:taxonomyFieldName="HMT_Topic" ma:displayName="Topic" ma:indexed="true" ma:readOnly="true" ma:fieldId="{3c76c0d6-9b0a-4430-9f7b-b16407c92353}" ma:sspId="eacbe5a3-01f8-4aa6-9f93-764bd56914ab" ma:termSetId="f04d7372-8861-4d3d-b666-bc01734c4cff" ma:anchorId="7a816b7b-4904-47b8-88e0-43c03b458ec9" ma:open="false" ma:isKeyword="false">
      <xsd:complexType>
        <xsd:sequence>
          <xsd:element ref="pc:Terms" minOccurs="0" maxOccurs="1"/>
        </xsd:sequence>
      </xsd:complexType>
    </xsd:element>
    <xsd:element name="HMT_SubTopicHTField0" ma:index="32" nillable="true" ma:taxonomy="true" ma:internalName="HMT_SubTopicHTField0" ma:taxonomyFieldName="HMT_SubTopic" ma:displayName="Sub Topic" ma:indexed="true" ma:readOnly="true" ma:fieldId="{d3acaa1f-b1fd-45d6-9e64-98ce1656c037}" ma:sspId="eacbe5a3-01f8-4aa6-9f93-764bd56914ab" ma:termSetId="f04d7372-8861-4d3d-b666-bc01734c4cff" ma:anchorId="7a816b7b-4904-47b8-88e0-43c03b458ec9" ma:open="false" ma:isKeyword="false">
      <xsd:complexType>
        <xsd:sequence>
          <xsd:element ref="pc:Terms" minOccurs="0" maxOccurs="1"/>
        </xsd:sequence>
      </xsd:complexType>
    </xsd:element>
    <xsd:element name="HMT_ClassificationHTField0" ma:index="34" nillable="true" ma:taxonomy="true" ma:internalName="HMT_ClassificationHTField0" ma:taxonomyFieldName="HMT_Classification" ma:displayName="Classification" ma:indexed="true" ma:readOnly="true" ma:default="3;#Official|0c3401bb-744b-4660-997f-fc50d910db48" ma:fieldId="{b9c42a30-6c8b-47fc-baf8-a41a71352f3a}" ma:sspId="eacbe5a3-01f8-4aa6-9f93-764bd56914ab" ma:termSetId="7a69d7dc-39ad-4ce6-95e5-a2714f1574d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e4aaef1-a7e7-4eac-bed7-f31ab1fb0f36" elementFormDefault="qualified">
    <xsd:import namespace="http://schemas.microsoft.com/office/2006/documentManagement/types"/>
    <xsd:import namespace="http://schemas.microsoft.com/office/infopath/2007/PartnerControls"/>
    <xsd:element name="_dlc_DocId" ma:index="51" nillable="true" ma:displayName="Document ID Value" ma:description="The value of the document ID assigned to this item." ma:internalName="_dlc_DocId" ma:readOnly="true">
      <xsd:simpleType>
        <xsd:restriction base="dms:Text"/>
      </xsd:simpleType>
    </xsd:element>
    <xsd:element name="_dlc_DocIdUrl" ma:index="5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ac75f04-8332-4849-a7c6-10bd8df37804" elementFormDefault="qualified">
    <xsd:import namespace="http://schemas.microsoft.com/office/2006/documentManagement/types"/>
    <xsd:import namespace="http://schemas.microsoft.com/office/infopath/2007/PartnerControls"/>
    <xsd:element name="TaxCatchAll" ma:index="54" nillable="true" ma:displayName="Taxonomy Catch All Column" ma:hidden="true" ma:list="{f7a82227-401b-436c-ab4c-7108f23396e1}" ma:internalName="TaxCatchAll" ma:showField="CatchAllData" ma:web="7ac75f04-8332-4849-a7c6-10bd8df3780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6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AA50C2-A770-4346-B8E4-9928CE484841}">
  <ds:schemaRefs>
    <ds:schemaRef ds:uri="http://purl.org/dc/elements/1.1/"/>
    <ds:schemaRef ds:uri="http://schemas.microsoft.com/office/2006/metadata/properties"/>
    <ds:schemaRef ds:uri="http://schemas.microsoft.com/office/infopath/2007/PartnerControls"/>
    <ds:schemaRef ds:uri="4c0c2be7-ed43-4e48-9c08-d257f64eaca3"/>
    <ds:schemaRef ds:uri="http://schemas.microsoft.com/sharepoint/v3"/>
    <ds:schemaRef ds:uri="http://purl.org/dc/terms/"/>
    <ds:schemaRef ds:uri="e711081e-5e13-4af3-b945-c5ad5a4a0785"/>
    <ds:schemaRef ds:uri="http://schemas.microsoft.com/office/2006/documentManagement/types"/>
    <ds:schemaRef ds:uri="2e4aaef1-a7e7-4eac-bed7-f31ab1fb0f36"/>
    <ds:schemaRef ds:uri="http://schemas.openxmlformats.org/package/2006/metadata/core-properties"/>
    <ds:schemaRef ds:uri="http://schemas.microsoft.com/sharepoint/v4"/>
    <ds:schemaRef ds:uri="7ac75f04-8332-4849-a7c6-10bd8df37804"/>
    <ds:schemaRef ds:uri="http://www.w3.org/XML/1998/namespace"/>
    <ds:schemaRef ds:uri="http://purl.org/dc/dcmitype/"/>
  </ds:schemaRefs>
</ds:datastoreItem>
</file>

<file path=customXml/itemProps2.xml><?xml version="1.0" encoding="utf-8"?>
<ds:datastoreItem xmlns:ds="http://schemas.openxmlformats.org/officeDocument/2006/customXml" ds:itemID="{864031A0-AC30-4880-AC2E-E669E1F01A31}">
  <ds:schemaRefs>
    <ds:schemaRef ds:uri="http://schemas.microsoft.com/sharepoint/v3/contenttype/forms"/>
  </ds:schemaRefs>
</ds:datastoreItem>
</file>

<file path=customXml/itemProps3.xml><?xml version="1.0" encoding="utf-8"?>
<ds:datastoreItem xmlns:ds="http://schemas.openxmlformats.org/officeDocument/2006/customXml" ds:itemID="{C319CF12-A7E2-42A5-B083-34E3A67C18E3}">
  <ds:schemaRefs>
    <ds:schemaRef ds:uri="http://schemas.microsoft.com/sharepoint/events"/>
  </ds:schemaRefs>
</ds:datastoreItem>
</file>

<file path=customXml/itemProps4.xml><?xml version="1.0" encoding="utf-8"?>
<ds:datastoreItem xmlns:ds="http://schemas.openxmlformats.org/officeDocument/2006/customXml" ds:itemID="{E966569D-20DD-444C-9460-3728AF135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c0c2be7-ed43-4e48-9c08-d257f64eaca3"/>
    <ds:schemaRef ds:uri="e711081e-5e13-4af3-b945-c5ad5a4a0785"/>
    <ds:schemaRef ds:uri="2e4aaef1-a7e7-4eac-bed7-f31ab1fb0f36"/>
    <ds:schemaRef ds:uri="7ac75f04-8332-4849-a7c6-10bd8df3780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Title</vt:lpstr>
      <vt:lpstr>Version Control</vt:lpstr>
      <vt:lpstr>Key</vt:lpstr>
      <vt:lpstr>Inputs &gt;&gt;</vt:lpstr>
      <vt:lpstr>Assumptions</vt:lpstr>
      <vt:lpstr>Conversion Rates</vt:lpstr>
      <vt:lpstr>Outputs &gt;&gt;</vt:lpstr>
      <vt:lpstr>Summary</vt:lpstr>
      <vt:lpstr>Vehicle Parc</vt:lpstr>
      <vt:lpstr>Charge Points</vt:lpstr>
      <vt:lpstr>Electricity Distr Reinforcement</vt:lpstr>
      <vt:lpstr>Transmission Costs</vt:lpstr>
      <vt:lpstr>Electricity Generation</vt:lpstr>
      <vt:lpstr>Storage</vt:lpstr>
      <vt:lpstr>TABLE_ElecGen</vt:lpstr>
      <vt:lpstr>TABLE_ElecGenCap</vt:lpstr>
      <vt:lpstr>TABLE_ElecGenCosts</vt:lpstr>
      <vt:lpstr>TABLE_po_CarFuelDemand</vt:lpstr>
      <vt:lpstr>TABLE_po_CarServiceDemand</vt:lpstr>
      <vt:lpstr>TABLE_po_CarVehicleParc</vt:lpstr>
      <vt:lpstr>TABLE_po_ElecChargingNetworkCapex</vt:lpstr>
      <vt:lpstr>TABLE_po_ElecChargingNetworkOpex</vt:lpstr>
      <vt:lpstr>TABLE_po_ElecDemandProfilesPIV</vt:lpstr>
      <vt:lpstr>TABLE_po_ElecDistNetworkCapex</vt:lpstr>
      <vt:lpstr>TABLE_po_NumberOfChargingPosts</vt:lpstr>
      <vt:lpstr>TABLE_po_VanFuelDemand</vt:lpstr>
      <vt:lpstr>TABLE_po_VanServiceDemand</vt:lpstr>
      <vt:lpstr>TABLE_po_VanVehicleParc</vt:lpstr>
      <vt:lpstr>TABLE_StorageCapacity</vt:lpstr>
      <vt:lpstr>TABLE_StoragePowerRating</vt:lpstr>
      <vt:lpstr>TABLE_TransmissionCosts</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Abigail Charles</dc:creator>
  <cp:lastModifiedBy>Mallows, Rob - NIC</cp:lastModifiedBy>
  <dcterms:created xsi:type="dcterms:W3CDTF">2017-10-20T12:06:55Z</dcterms:created>
  <dcterms:modified xsi:type="dcterms:W3CDTF">2018-07-09T08:53:12Z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dea0546-b48f-44ab-82aa-59989f5d85cf_Enabled">
    <vt:lpwstr>True</vt:lpwstr>
  </property>
  <property fmtid="{D5CDD505-2E9C-101B-9397-08002B2CF9AE}" pid="3" name="MSIP_Label_cdea0546-b48f-44ab-82aa-59989f5d85cf_SiteId">
    <vt:lpwstr>532a5fd0-268c-48ff-b181-14740d5d430b</vt:lpwstr>
  </property>
  <property fmtid="{D5CDD505-2E9C-101B-9397-08002B2CF9AE}" pid="4" name="MSIP_Label_cdea0546-b48f-44ab-82aa-59989f5d85cf_Ref">
    <vt:lpwstr>https://api.informationprotection.azure.com/api/532a5fd0-268c-48ff-b181-14740d5d430b</vt:lpwstr>
  </property>
  <property fmtid="{D5CDD505-2E9C-101B-9397-08002B2CF9AE}" pid="5" name="MSIP_Label_cdea0546-b48f-44ab-82aa-59989f5d85cf_SetBy">
    <vt:lpwstr>Abigail.Charles@es.catapult.org.uk</vt:lpwstr>
  </property>
  <property fmtid="{D5CDD505-2E9C-101B-9397-08002B2CF9AE}" pid="6" name="MSIP_Label_cdea0546-b48f-44ab-82aa-59989f5d85cf_SetDate">
    <vt:lpwstr>2017-10-20T14:04:07.6611509+01:00</vt:lpwstr>
  </property>
  <property fmtid="{D5CDD505-2E9C-101B-9397-08002B2CF9AE}" pid="7" name="MSIP_Label_cdea0546-b48f-44ab-82aa-59989f5d85cf_Name">
    <vt:lpwstr>Open</vt:lpwstr>
  </property>
  <property fmtid="{D5CDD505-2E9C-101B-9397-08002B2CF9AE}" pid="8" name="MSIP_Label_cdea0546-b48f-44ab-82aa-59989f5d85cf_Application">
    <vt:lpwstr>Microsoft Azure Information Protection</vt:lpwstr>
  </property>
  <property fmtid="{D5CDD505-2E9C-101B-9397-08002B2CF9AE}" pid="9" name="MSIP_Label_cdea0546-b48f-44ab-82aa-59989f5d85cf_Extended_MSFT_Method">
    <vt:lpwstr>Manual</vt:lpwstr>
  </property>
  <property fmtid="{D5CDD505-2E9C-101B-9397-08002B2CF9AE}" pid="10" name="Sensitivity">
    <vt:lpwstr>Open</vt:lpwstr>
  </property>
  <property fmtid="{D5CDD505-2E9C-101B-9397-08002B2CF9AE}" pid="11" name="ContentTypeId">
    <vt:lpwstr>0x010100672A3FCA98991645BE083C320B7539B70073E2331C55A74AA0969608FB8C0629F600E9CAF78E28CEC44CAB854BCB74E47B91</vt:lpwstr>
  </property>
  <property fmtid="{D5CDD505-2E9C-101B-9397-08002B2CF9AE}" pid="12" name="_dlc_policyId">
    <vt:lpwstr/>
  </property>
  <property fmtid="{D5CDD505-2E9C-101B-9397-08002B2CF9AE}" pid="13" name="ItemRetentionFormula">
    <vt:lpwstr/>
  </property>
  <property fmtid="{D5CDD505-2E9C-101B-9397-08002B2CF9AE}" pid="14" name="_dlc_DocIdItemGuid">
    <vt:lpwstr>f4ebe9cd-0724-49cb-a41f-b1d7e01b2ead</vt:lpwstr>
  </property>
  <property fmtid="{D5CDD505-2E9C-101B-9397-08002B2CF9AE}" pid="15" name="HMT_Group">
    <vt:lpwstr>1;#NIC|0cc92277-be5c-411f-aac2-6a54f41a702c</vt:lpwstr>
  </property>
  <property fmtid="{D5CDD505-2E9C-101B-9397-08002B2CF9AE}" pid="16" name="HMT_Topic">
    <vt:lpwstr>319;#5. Project Management|f9c9bb84-46f7-421e-9bee-42e9b2e1e191</vt:lpwstr>
  </property>
  <property fmtid="{D5CDD505-2E9C-101B-9397-08002B2CF9AE}" pid="17" name="HMT_Category">
    <vt:lpwstr>4;#Policy Document Types|bd4325a7-7f6a-48f9-b0dc-cc3aef626e65</vt:lpwstr>
  </property>
  <property fmtid="{D5CDD505-2E9C-101B-9397-08002B2CF9AE}" pid="18" name="HMT_Classification">
    <vt:lpwstr>3;#Official|0c3401bb-744b-4660-997f-fc50d910db48</vt:lpwstr>
  </property>
  <property fmtid="{D5CDD505-2E9C-101B-9397-08002B2CF9AE}" pid="19" name="HMT_Theme">
    <vt:lpwstr>313;#National Infrastructure Assessment|7a816b7b-4904-47b8-88e0-43c03b458ec9</vt:lpwstr>
  </property>
  <property fmtid="{D5CDD505-2E9C-101B-9397-08002B2CF9AE}" pid="20" name="HMT_SubTopic">
    <vt:lpwstr>517;#NIA Phase 2|e752bf76-0c32-457a-836b-42be99114733</vt:lpwstr>
  </property>
  <property fmtid="{D5CDD505-2E9C-101B-9397-08002B2CF9AE}" pid="21" name="HMT_DocumentType">
    <vt:lpwstr>5;#Other|c235b5c2-f697-427b-a70a-43d69599f998</vt:lpwstr>
  </property>
  <property fmtid="{D5CDD505-2E9C-101B-9397-08002B2CF9AE}" pid="22" name="HMT_Team">
    <vt:lpwstr>2;#NICTeam|9b399fae-6714-4f60-913d-c470c9698865</vt:lpwstr>
  </property>
</Properties>
</file>